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Sayfa1" sheetId="1" r:id="rId1"/>
    <sheet name="Sayfa2" sheetId="2" r:id="rId2"/>
    <sheet name="Sayfa1 (2)" sheetId="4" r:id="rId3"/>
  </sheets>
  <calcPr calcId="125725"/>
</workbook>
</file>

<file path=xl/calcChain.xml><?xml version="1.0" encoding="utf-8"?>
<calcChain xmlns="http://schemas.openxmlformats.org/spreadsheetml/2006/main">
  <c r="M62" i="4"/>
  <c r="M61"/>
  <c r="M60"/>
  <c r="M59"/>
  <c r="M58"/>
  <c r="M57"/>
  <c r="K54" l="1"/>
  <c r="N54" s="1"/>
  <c r="K53"/>
  <c r="N53" s="1"/>
  <c r="K52"/>
  <c r="N52" s="1"/>
  <c r="K51"/>
  <c r="N51" s="1"/>
  <c r="K50"/>
  <c r="N50" s="1"/>
  <c r="K49"/>
  <c r="N49" s="1"/>
  <c r="K48"/>
  <c r="N48" s="1"/>
  <c r="K47"/>
  <c r="N47" s="1"/>
  <c r="K46"/>
  <c r="N46" s="1"/>
  <c r="K45"/>
  <c r="N45" s="1"/>
  <c r="M42"/>
  <c r="M38"/>
  <c r="M37"/>
  <c r="M36"/>
  <c r="M35"/>
  <c r="N31"/>
  <c r="N30"/>
  <c r="N29"/>
  <c r="N28"/>
  <c r="N27"/>
  <c r="N26"/>
  <c r="N25"/>
  <c r="F27"/>
  <c r="N11"/>
  <c r="N9"/>
  <c r="N19"/>
  <c r="N18"/>
  <c r="F34" s="1"/>
  <c r="N17"/>
  <c r="N16"/>
  <c r="N13"/>
  <c r="F26" l="1"/>
  <c r="F33"/>
  <c r="F32"/>
  <c r="F31"/>
  <c r="F28"/>
  <c r="F25"/>
  <c r="F30"/>
</calcChain>
</file>

<file path=xl/sharedStrings.xml><?xml version="1.0" encoding="utf-8"?>
<sst xmlns="http://schemas.openxmlformats.org/spreadsheetml/2006/main" count="669" uniqueCount="344">
  <si>
    <t>K      A      D      E      M      E</t>
  </si>
  <si>
    <t>D     E     R     E     C     E</t>
  </si>
  <si>
    <t>MAAŞ KATSAYISI</t>
  </si>
  <si>
    <t>TABAN AYL.KATSAYISI</t>
  </si>
  <si>
    <t>YAN ÖDEME KATSAYISI</t>
  </si>
  <si>
    <t>ÇOCUK YRD.GÖSTER.(0-6) YAŞ</t>
  </si>
  <si>
    <t>ÇOCUK YRD.TUTARI (0-6 YAŞ)</t>
  </si>
  <si>
    <t>ÇOC. YARD.GÖST.(6 ÜZERİ YAŞ)</t>
  </si>
  <si>
    <t>ÇOC. YRD.TUTARI (6 ÜZERİ YAŞ)</t>
  </si>
  <si>
    <t>AİLE YARDIMI GÖSTERGESİ</t>
  </si>
  <si>
    <t>AİLE YARDIMI TUTARI</t>
  </si>
  <si>
    <t>DOĞUM YARDIMI GÖSTERGESİ</t>
  </si>
  <si>
    <t>DOĞUM YARDIMI TUTARI</t>
  </si>
  <si>
    <t>ÖLÜM YARDIMI(EŞ,ÇOCUK ÖLÜMÜ 9500*KATSAYI)</t>
  </si>
  <si>
    <t>ÖLÜM YARDIMI(MEMUR ÖLÜMÜ 9500*2*KATSAYI)</t>
  </si>
  <si>
    <t>EN YÜK.DEV.MEM.AYL.(ÖZEL HİZ.TAZ.TAVANI)</t>
  </si>
  <si>
    <t>EĞİTİM ÖĞRETİM ÖDENEĞİ</t>
  </si>
  <si>
    <t>YÜKSEKÖĞRETİM KURUMLARI PERSONELİ MAAŞ HESABINDA YARARLANILACAK BİLGİLER</t>
  </si>
  <si>
    <t>ÜNİVERSİTE ÖDENEĞİ ORANLARI (EYDMM.ORANLA ÇARPIMININ %Sİ)</t>
  </si>
  <si>
    <t>EKGÖSTERGE (AKADEMİK)</t>
  </si>
  <si>
    <t>1-Profesörlerden Rektör,Rektör Yrd.Dekan</t>
  </si>
  <si>
    <t>Dekan Yrd.,Yük.Ok.Müd.olanlar ile Prof.</t>
  </si>
  <si>
    <t>kadrosunda üç yılını tamamlayanlar…………..</t>
  </si>
  <si>
    <t>ORAN(%)</t>
  </si>
  <si>
    <t>2-Diğer Profesör kadrosunda bulunanlar…….</t>
  </si>
  <si>
    <t>3-Doçent kadrosunda bulunanlar………………..</t>
  </si>
  <si>
    <t>4-Yrd.Doçent kadrosunda bulunanlar………..</t>
  </si>
  <si>
    <t>5-Diğer öğretim elemanlarından</t>
  </si>
  <si>
    <t>e-Diğer dereceden aylık alanlar…………………….</t>
  </si>
  <si>
    <t>d-4-5 nci dereceden aylık alanlar…………………..</t>
  </si>
  <si>
    <t>c-3 ncü dereceden aylık alanlar………………………</t>
  </si>
  <si>
    <t>b-2 nci dereceden aylık alanlar………………………</t>
  </si>
  <si>
    <t>a-1 nci dereceden aylık alanlar……………………….</t>
  </si>
  <si>
    <t>ÜCRET</t>
  </si>
  <si>
    <t>DERECE</t>
  </si>
  <si>
    <t>EKGÖSTERGE</t>
  </si>
  <si>
    <t>ÜNVAN (KADRO)</t>
  </si>
  <si>
    <t>2-Profesörler……………………………………………………….</t>
  </si>
  <si>
    <t>3-Doçentler…………………………………………………………</t>
  </si>
  <si>
    <t>4-Yardımcı Doçentler</t>
  </si>
  <si>
    <t>5-Öğretim Görevlisi,Okutman,Diğer Öğretim Yrd…….</t>
  </si>
  <si>
    <t>b-Öğretim Görevlisi,Okutman,Diğer Öğretim Yrd……</t>
  </si>
  <si>
    <t>a-Öğretim Görevlisi,Okutman,Diğer Öğretim Yrd……</t>
  </si>
  <si>
    <t>kadrosunda dört yılını tamamlayanlar…………………</t>
  </si>
  <si>
    <t>İDARİ GÖREV ÖDENEĞİ (ÇIPLAK BRÜT MAAŞIN ORANLA ÇARPIMININ %Sİ)</t>
  </si>
  <si>
    <t>EKDERS</t>
  </si>
  <si>
    <t>DERS</t>
  </si>
  <si>
    <t>ORAN%</t>
  </si>
  <si>
    <t>1-Rektör………………………………………………………………….</t>
  </si>
  <si>
    <t>2-Rektör Yardımcısı ve Dekan…………………………………</t>
  </si>
  <si>
    <t>3-Dekan Yrd.Enst.ve Yük.Ok.Müd.Koserv.Müdürü……</t>
  </si>
  <si>
    <t>4-Bölüm Başkanları………………………………………………..</t>
  </si>
  <si>
    <t>5-Enstitü,Yük.Okul ve Konservatuvar Müdür Yardımcısı</t>
  </si>
  <si>
    <t>ÜNVAN</t>
  </si>
  <si>
    <t>GÖSTERGESİ</t>
  </si>
  <si>
    <t>KATSAYI</t>
  </si>
  <si>
    <t>DERS YÜKÜ</t>
  </si>
  <si>
    <t>BRÜT ÜCRET</t>
  </si>
  <si>
    <t>B.ÜCRET (İ.Ö)</t>
  </si>
  <si>
    <t>1-Profesör……………………</t>
  </si>
  <si>
    <t>2-Doçent………………………</t>
  </si>
  <si>
    <t>3-Yrd.Doçent………………….</t>
  </si>
  <si>
    <t>4-Öğr.Görevlisi,Okutman</t>
  </si>
  <si>
    <t>Dekan/Müdür………………………………</t>
  </si>
  <si>
    <t>Dekan Yard./Müdür Yrd….</t>
  </si>
  <si>
    <t>Bölüm Başkanı……………….</t>
  </si>
  <si>
    <t>5-MEB Öğretmeni…………..</t>
  </si>
  <si>
    <t>300 X</t>
  </si>
  <si>
    <t>250 X</t>
  </si>
  <si>
    <t>200 X</t>
  </si>
  <si>
    <t>160 X</t>
  </si>
  <si>
    <t>140 X</t>
  </si>
  <si>
    <t>………………………………………………………….</t>
  </si>
  <si>
    <t>…………………………………………………………..</t>
  </si>
  <si>
    <t>………………</t>
  </si>
  <si>
    <t>……………..</t>
  </si>
  <si>
    <t>……………….</t>
  </si>
  <si>
    <t>……………………</t>
  </si>
  <si>
    <t>ESKİŞEHİR</t>
  </si>
  <si>
    <t>OSMANGAZİ ÜNİVERSİTESİ</t>
  </si>
  <si>
    <t>ÖZEL HİZMET EMEKLİ KESENEĞİ</t>
  </si>
  <si>
    <t>EK GÖSTERGE</t>
  </si>
  <si>
    <t>ORANI(%)</t>
  </si>
  <si>
    <t>BRUT TUTAR</t>
  </si>
  <si>
    <t>1-6400 ve daha yüksek……………………….</t>
  </si>
  <si>
    <t>2-4800 (dahil) - 6400 (hariç)………………..</t>
  </si>
  <si>
    <t>3-3600 (dahil) - 4800 (hariç)………………..</t>
  </si>
  <si>
    <t>4-2200 (dahil) - 3600 (hariç)………………..</t>
  </si>
  <si>
    <t>Diğerlerine…………………………………………</t>
  </si>
  <si>
    <t>%</t>
  </si>
  <si>
    <t>KIDEM TAZMİNATI TAVANI</t>
  </si>
  <si>
    <t>01/01/2015-31/12/2015</t>
  </si>
  <si>
    <t>1.derece engelli     %80</t>
  </si>
  <si>
    <t>2.derece engelli     %60</t>
  </si>
  <si>
    <t>3.derece engelli     %40</t>
  </si>
  <si>
    <t>ASGARİ ÜCRET BRUT VE NET TUTARLARI</t>
  </si>
  <si>
    <t>BRÜT MİKTAR</t>
  </si>
  <si>
    <t>NET MİKTAR</t>
  </si>
  <si>
    <t>GEÇERLİLİK TARİHİ</t>
  </si>
  <si>
    <t>01/07/2013 - 31/12/2013</t>
  </si>
  <si>
    <t>01/01/2014 - 30/06/2014</t>
  </si>
  <si>
    <t>01/07/2014 - 31/12/2014</t>
  </si>
  <si>
    <t>01/01/2015 - 30/06/2015</t>
  </si>
  <si>
    <t>SÖZLEŞMELİ PERSONEL ÜCRET TAVANI</t>
  </si>
  <si>
    <t>399 S.KHK'nin 3.üncü md.sinin © bendi uyarınca</t>
  </si>
  <si>
    <t>E.Y.D.M.A. /12 =EĞT.ÖĞR.ÖDENEĞİ</t>
  </si>
  <si>
    <t>Emekliye ayrılana harcırah tutarı</t>
  </si>
  <si>
    <t>SİGORTA PRİMLERİNE ESAS TABAN VE TAVAN</t>
  </si>
  <si>
    <t>16 yaşını doldurmuş işçilerin bir</t>
  </si>
  <si>
    <t>günlük normal çalışma karşılığı</t>
  </si>
  <si>
    <t>GEÇERLİK TARİHİ</t>
  </si>
  <si>
    <t>X                                            30</t>
  </si>
  <si>
    <t>01.07.2014 - 31.12.2014</t>
  </si>
  <si>
    <t>TABAN             37,80</t>
  </si>
  <si>
    <t>TAVAN          245,70</t>
  </si>
  <si>
    <t>01.01.2015 - 30.06.2015</t>
  </si>
  <si>
    <t>TABAN             40,05</t>
  </si>
  <si>
    <t>TAVAN          260,33</t>
  </si>
  <si>
    <t>01.07.2015 - 31.12.2015</t>
  </si>
  <si>
    <t>TABAN             42,45</t>
  </si>
  <si>
    <t>TAVAN          275,93</t>
  </si>
  <si>
    <t>DAMGA -SÖZLEŞME VE KARAR PULLARI ORANLARI</t>
  </si>
  <si>
    <t>Çocuksuz çalışan eş (BEKAR) için asgari geçim indirimi</t>
  </si>
  <si>
    <t>Tek çocuklu çalışan eş için asgari geçim indirimi</t>
  </si>
  <si>
    <t>Çocuksuz çalışmayan eş için asgari geçim indirimi</t>
  </si>
  <si>
    <t>Tek çocuklu çalışmayan eş için asgari geçim indirimi</t>
  </si>
  <si>
    <t>GELİR VERGİSİ ORANLARI</t>
  </si>
  <si>
    <t>ORAN</t>
  </si>
  <si>
    <t>YÜKSEKÖĞRETİM TAZMİNATI</t>
  </si>
  <si>
    <t>KADRO VE GÖREV ÜNVANI</t>
  </si>
  <si>
    <t>2-Doçent kadrosunda bulunanlara % 100'ü…………………………</t>
  </si>
  <si>
    <t>1-Profesör kadrosunda bulunanlara % 100'ü……………………….</t>
  </si>
  <si>
    <t>3-Yardımcı Doçent kadrosunda bulunanlara % 100'ü</t>
  </si>
  <si>
    <t>4-Araştırma Görevlisi kadrosunda bulunanlara % 115'i………..</t>
  </si>
  <si>
    <t>5-Öğretim Gör. ve Okutman kadrosunda bulunanlara %115'i..</t>
  </si>
  <si>
    <t>6-Uzman,Çevirici ve Eğitim-Öğretim Planlamacısı % 115'i…….</t>
  </si>
  <si>
    <t>GÖREV TAZMİNATI</t>
  </si>
  <si>
    <t>MAKAM TAZMİNATI</t>
  </si>
  <si>
    <t>1-Rektörler…………………………………………………………………………</t>
  </si>
  <si>
    <t>2-Profesörler (Bu kadroda 3 yılını tamamlayanlar)………………</t>
  </si>
  <si>
    <t>3-Profesörler………………………………………………………………………</t>
  </si>
  <si>
    <t>4-Doçentler (Kazanılmış Aylığı 1 nci derece olanlar)…………….</t>
  </si>
  <si>
    <t>5-Üniversite Genel Sekreteri……………………………………………….</t>
  </si>
  <si>
    <t>6-Üniv.ve Yük.Enstitüleri İç Denetçileri(1 nci derece olanlar)..</t>
  </si>
  <si>
    <t>1-Rektörler /*Temsil Tazminatı Göstergesidir)……………………</t>
  </si>
  <si>
    <t>SINAV GÖSTERGELERİ</t>
  </si>
  <si>
    <t>ÖĞRENCİ SAYISI</t>
  </si>
  <si>
    <t>ÖRGÜN ÜCRET</t>
  </si>
  <si>
    <t>GÖSTERGE (İ.ÖĞ.)</t>
  </si>
  <si>
    <t>İ.ÖĞ.ÜCRET</t>
  </si>
  <si>
    <t>0-50</t>
  </si>
  <si>
    <t>51-100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</si>
  <si>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</si>
  <si>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</si>
  <si>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</si>
  <si>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</si>
  <si>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</si>
  <si>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</si>
  <si>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</si>
  <si>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</si>
  <si>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GÖS.</t>
  </si>
  <si>
    <t>SÜREKLİ GÖREV YOLLUĞU</t>
  </si>
  <si>
    <t>PUAN 90 x EN YÜKSEKDEVLETMEMURUMAAŞI % =</t>
  </si>
  <si>
    <t>Ek Göstergesi 8000 ve üstü olanlar</t>
  </si>
  <si>
    <t>Ek Göstergesi 5800-8000 arası oalanlar</t>
  </si>
  <si>
    <t>Ek Göstergesi 3000-5800 arası olanlar</t>
  </si>
  <si>
    <t>d)Aylık/Kadro derecesi 1-4 olanlar</t>
  </si>
  <si>
    <t>e)Aylık/Kadro derecesi 4-15 olanlar</t>
  </si>
  <si>
    <t>YABANCI DİL TAZMİNATI</t>
  </si>
  <si>
    <t>A 96-100</t>
  </si>
  <si>
    <t>A 90-95</t>
  </si>
  <si>
    <t>B 80-89</t>
  </si>
  <si>
    <t>C 70-79</t>
  </si>
  <si>
    <t>1-Kurum onayına istinaden</t>
  </si>
  <si>
    <t>Akademik</t>
  </si>
  <si>
    <t>2-Diğer personele</t>
  </si>
  <si>
    <t>Bulgarca hariç</t>
  </si>
  <si>
    <t>STRATEJİ GELİŞTİRME DAİRE BAŞKANLIĞI</t>
  </si>
  <si>
    <t>PARASAL LİMİTLER</t>
  </si>
  <si>
    <t>madde 21(f)</t>
  </si>
  <si>
    <t>madde 22(d)</t>
  </si>
  <si>
    <t>madde 8</t>
  </si>
  <si>
    <t>madde 3 (g)</t>
  </si>
  <si>
    <t>madde 13 (b)</t>
  </si>
  <si>
    <t>madde 62 (h)</t>
  </si>
  <si>
    <t>madde 53 (j)2</t>
  </si>
  <si>
    <t>madde 53 (j)1</t>
  </si>
  <si>
    <t>mergur@ogu.edu.tr</t>
  </si>
  <si>
    <t>TEVKİFAT ORANLARI</t>
  </si>
  <si>
    <t>3.4.1.2</t>
  </si>
  <si>
    <t>1.000.TL aşımında</t>
  </si>
  <si>
    <t>3.2.1.1</t>
  </si>
  <si>
    <t>2/10</t>
  </si>
  <si>
    <t>3.2.2.1</t>
  </si>
  <si>
    <t>9/10</t>
  </si>
  <si>
    <t>3.2.3.1</t>
  </si>
  <si>
    <t>5/10</t>
  </si>
  <si>
    <t>3.2.4.1</t>
  </si>
  <si>
    <t>3.2.4.2.2</t>
  </si>
  <si>
    <t>3.2.5.1</t>
  </si>
  <si>
    <t>3.2.5.2.2</t>
  </si>
  <si>
    <t>3.2.6.1</t>
  </si>
  <si>
    <t>3.2.7.1</t>
  </si>
  <si>
    <r>
      <t xml:space="preserve">3.2.8.1   </t>
    </r>
    <r>
      <rPr>
        <sz val="11"/>
        <color rgb="FFFF0000"/>
        <rFont val="Calibri"/>
        <family val="2"/>
        <charset val="162"/>
        <scheme val="minor"/>
      </rPr>
      <t>3.2.9.1</t>
    </r>
    <r>
      <rPr>
        <sz val="11"/>
        <rFont val="Calibri"/>
        <family val="2"/>
        <charset val="162"/>
        <scheme val="minor"/>
      </rPr>
      <t xml:space="preserve">     3.2.10.1    </t>
    </r>
    <r>
      <rPr>
        <sz val="11"/>
        <color rgb="FFFF0000"/>
        <rFont val="Calibri"/>
        <family val="2"/>
        <charset val="162"/>
        <scheme val="minor"/>
      </rPr>
      <t>3.2.11.1</t>
    </r>
    <r>
      <rPr>
        <sz val="11"/>
        <rFont val="Calibri"/>
        <family val="2"/>
        <charset val="162"/>
        <scheme val="minor"/>
      </rPr>
      <t xml:space="preserve">     3.3.1.1</t>
    </r>
  </si>
  <si>
    <r>
      <rPr>
        <sz val="11"/>
        <color rgb="FFFF0000"/>
        <rFont val="Calibri"/>
        <family val="2"/>
        <charset val="162"/>
        <scheme val="minor"/>
      </rPr>
      <t>3.3.3.1</t>
    </r>
    <r>
      <rPr>
        <sz val="11"/>
        <rFont val="Calibri"/>
        <family val="2"/>
        <charset val="162"/>
        <scheme val="minor"/>
      </rPr>
      <t xml:space="preserve">    3.3.5.1    </t>
    </r>
    <r>
      <rPr>
        <sz val="11"/>
        <color rgb="FFFF0000"/>
        <rFont val="Calibri"/>
        <family val="2"/>
        <charset val="162"/>
        <scheme val="minor"/>
      </rPr>
      <t>3.3.6.2</t>
    </r>
  </si>
  <si>
    <r>
      <t xml:space="preserve">   </t>
    </r>
    <r>
      <rPr>
        <sz val="11"/>
        <color rgb="FFFF0000"/>
        <rFont val="Calibri"/>
        <family val="2"/>
        <charset val="162"/>
        <scheme val="minor"/>
      </rPr>
      <t>9/10</t>
    </r>
    <r>
      <rPr>
        <sz val="11"/>
        <rFont val="Calibri"/>
        <family val="2"/>
        <charset val="162"/>
        <scheme val="minor"/>
      </rPr>
      <t xml:space="preserve">        9/10        </t>
    </r>
    <r>
      <rPr>
        <sz val="11"/>
        <color rgb="FFFF0000"/>
        <rFont val="Calibri"/>
        <family val="2"/>
        <charset val="162"/>
        <scheme val="minor"/>
      </rPr>
      <t>9/10</t>
    </r>
  </si>
  <si>
    <r>
      <t xml:space="preserve">  9/10       </t>
    </r>
    <r>
      <rPr>
        <sz val="11"/>
        <color rgb="FFFF0000"/>
        <rFont val="Calibri"/>
        <family val="2"/>
        <charset val="162"/>
        <scheme val="minor"/>
      </rPr>
      <t>9/10</t>
    </r>
    <r>
      <rPr>
        <sz val="11"/>
        <rFont val="Calibri"/>
        <family val="2"/>
        <charset val="162"/>
        <scheme val="minor"/>
      </rPr>
      <t xml:space="preserve">           7/10            </t>
    </r>
    <r>
      <rPr>
        <sz val="11"/>
        <color rgb="FFFF0000"/>
        <rFont val="Calibri"/>
        <family val="2"/>
        <charset val="162"/>
        <scheme val="minor"/>
      </rPr>
      <t>5/10</t>
    </r>
    <r>
      <rPr>
        <sz val="11"/>
        <rFont val="Calibri"/>
        <family val="2"/>
        <charset val="162"/>
        <scheme val="minor"/>
      </rPr>
      <t xml:space="preserve">         7/10       </t>
    </r>
  </si>
  <si>
    <t>31.06.2016</t>
  </si>
  <si>
    <t>2016 Ücret Gelir Dilimleri</t>
  </si>
  <si>
    <t>2016 Ücret Dışı Gelir Dilimleri</t>
  </si>
  <si>
    <r>
      <rPr>
        <b/>
        <sz val="7"/>
        <color theme="9" tint="-0.249977111117893"/>
        <rFont val="Calibri"/>
        <family val="2"/>
        <charset val="162"/>
        <scheme val="minor"/>
      </rPr>
      <t xml:space="preserve">12.600 TL'ye kadar    </t>
    </r>
    <r>
      <rPr>
        <b/>
        <sz val="7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</t>
    </r>
    <r>
      <rPr>
        <b/>
        <sz val="7"/>
        <color rgb="FFFF0000"/>
        <rFont val="Calibri"/>
        <family val="2"/>
        <charset val="162"/>
        <scheme val="minor"/>
      </rPr>
      <t>12.600 TL'ye kadar</t>
    </r>
  </si>
  <si>
    <r>
      <rPr>
        <b/>
        <sz val="7"/>
        <color theme="9" tint="-0.249977111117893"/>
        <rFont val="Calibri"/>
        <family val="2"/>
        <charset val="162"/>
        <scheme val="minor"/>
      </rPr>
      <t xml:space="preserve">30.000 TL'nin 12.600 TL'si için 1.890 TL,fazlası </t>
    </r>
    <r>
      <rPr>
        <b/>
        <sz val="7"/>
        <color theme="1"/>
        <rFont val="Calibri"/>
        <family val="2"/>
        <charset val="162"/>
        <scheme val="minor"/>
      </rPr>
      <t xml:space="preserve">                                               </t>
    </r>
    <r>
      <rPr>
        <b/>
        <sz val="7"/>
        <color rgb="FFFF0000"/>
        <rFont val="Calibri"/>
        <family val="2"/>
        <charset val="162"/>
        <scheme val="minor"/>
      </rPr>
      <t>30.000 TL'nin 12.600 TL'si için 1.890 TL,fazlası</t>
    </r>
  </si>
  <si>
    <r>
      <rPr>
        <b/>
        <sz val="7"/>
        <color theme="9" tint="-0.249977111117893"/>
        <rFont val="Calibri"/>
        <family val="2"/>
        <charset val="162"/>
        <scheme val="minor"/>
      </rPr>
      <t>110.000 TL'nin 30.000 TL'si için 5.370 TL fazlası</t>
    </r>
    <r>
      <rPr>
        <b/>
        <sz val="7"/>
        <color theme="1"/>
        <rFont val="Calibri"/>
        <family val="2"/>
        <charset val="162"/>
        <scheme val="minor"/>
      </rPr>
      <t xml:space="preserve">                                             </t>
    </r>
    <r>
      <rPr>
        <b/>
        <sz val="7"/>
        <color rgb="FFFF0000"/>
        <rFont val="Calibri"/>
        <family val="2"/>
        <charset val="162"/>
        <scheme val="minor"/>
      </rPr>
      <t>69.000 TL'nin 30.000 TL'si için 5.370 TL,fazlası</t>
    </r>
  </si>
  <si>
    <r>
      <rPr>
        <b/>
        <sz val="7"/>
        <color theme="9" tint="-0.249977111117893"/>
        <rFont val="Calibri"/>
        <family val="2"/>
        <charset val="162"/>
        <scheme val="minor"/>
      </rPr>
      <t>110.000 TL'den fazlasının 110.000 TL'si için 26.970 TL fazlası</t>
    </r>
    <r>
      <rPr>
        <b/>
        <sz val="7"/>
        <color theme="1"/>
        <rFont val="Calibri"/>
        <family val="2"/>
        <charset val="162"/>
        <scheme val="minor"/>
      </rPr>
      <t xml:space="preserve">       </t>
    </r>
    <r>
      <rPr>
        <b/>
        <sz val="7"/>
        <color rgb="FFFF0000"/>
        <rFont val="Calibri"/>
        <family val="2"/>
        <charset val="162"/>
        <scheme val="minor"/>
      </rPr>
      <t xml:space="preserve"> 69.000 TL'den faz. 69.000 TL'si için 15.900 TL, fazlası</t>
    </r>
  </si>
  <si>
    <t>İki çocuklu çalışmayan eşi çalışmayan için asgari geçim indirimi</t>
  </si>
  <si>
    <t>34.50</t>
  </si>
  <si>
    <t>01.01.2016-30.06.2016</t>
  </si>
  <si>
    <t>TABAN             54,90</t>
  </si>
  <si>
    <t>TAVAN          356,85</t>
  </si>
  <si>
    <t>2016 YILI TAZMİNAT ORANLARI</t>
  </si>
  <si>
    <t>1/1/2016-31/12/2016</t>
  </si>
  <si>
    <t>07/07/2015-31/12/2015</t>
  </si>
  <si>
    <t>01/01/2016 - 30/06/2016</t>
  </si>
  <si>
    <t xml:space="preserve">                                                                           AYLIK GÖSTERGE TABLOSU VE MAAŞ HESAPLAMA BİLGİLERİ                                           2016-1</t>
  </si>
  <si>
    <t>EK ÖDEME  =  MEMURUN EKÖDEME PUANI X ENYÜKSEKDEVLETMEMURU MAAŞI %  ÖRNEK : 105 PUAN X 789,30 = 885,95</t>
  </si>
  <si>
    <t>0.088817</t>
  </si>
  <si>
    <t>01/01/2016-31/12/2016</t>
  </si>
  <si>
    <t>2016 YILI YATIRIM BÜTÇESİ PROJE   2015H032230</t>
  </si>
  <si>
    <t>2016 YILI GÜNDELİK YEVMİYELER</t>
  </si>
  <si>
    <r>
      <t>SÖZLEŞMEYE AİT DAMGA VERGİSİ ORANI :</t>
    </r>
    <r>
      <rPr>
        <b/>
        <sz val="10"/>
        <color rgb="FFFF0000"/>
        <rFont val="Calibri"/>
        <family val="2"/>
        <charset val="162"/>
        <scheme val="minor"/>
      </rPr>
      <t xml:space="preserve"> 0,0948</t>
    </r>
  </si>
  <si>
    <r>
      <t xml:space="preserve">İHALE KARAR PULU : </t>
    </r>
    <r>
      <rPr>
        <b/>
        <sz val="10"/>
        <color rgb="FFFF0000"/>
        <rFont val="Calibri"/>
        <family val="2"/>
        <charset val="162"/>
        <scheme val="minor"/>
      </rPr>
      <t>0.0569</t>
    </r>
  </si>
  <si>
    <r>
      <t xml:space="preserve">ÜCRET VE ÜCRET SAYILAN ÖDEMELER DAMGA VERGİSİ ORANI : </t>
    </r>
    <r>
      <rPr>
        <b/>
        <sz val="10"/>
        <color rgb="FFFF0000"/>
        <rFont val="Calibri"/>
        <family val="2"/>
        <charset val="162"/>
        <scheme val="minor"/>
      </rPr>
      <t>0,0759</t>
    </r>
    <r>
      <rPr>
        <b/>
        <sz val="10"/>
        <rFont val="Calibri"/>
        <family val="2"/>
        <charset val="162"/>
        <scheme val="minor"/>
      </rPr>
      <t xml:space="preserve"> </t>
    </r>
  </si>
  <si>
    <r>
      <t xml:space="preserve">13558 X 0.088817 = </t>
    </r>
    <r>
      <rPr>
        <b/>
        <sz val="11"/>
        <color rgb="FFFF0000"/>
        <rFont val="Calibri"/>
        <family val="2"/>
        <charset val="162"/>
        <scheme val="minor"/>
      </rPr>
      <t>1.204,18</t>
    </r>
  </si>
  <si>
    <r>
      <t xml:space="preserve">843,76  / 12   =   </t>
    </r>
    <r>
      <rPr>
        <b/>
        <sz val="10"/>
        <color rgb="FFFF0000"/>
        <rFont val="Calibri"/>
        <family val="2"/>
        <charset val="162"/>
        <scheme val="minor"/>
      </rPr>
      <t>70,31</t>
    </r>
  </si>
  <si>
    <t>1500+6400X0,088817=</t>
  </si>
  <si>
    <t>701,65 %70=491,16</t>
  </si>
  <si>
    <r>
      <rPr>
        <sz val="11"/>
        <color rgb="FFFF0000"/>
        <rFont val="Calibri"/>
        <family val="2"/>
        <charset val="162"/>
        <scheme val="minor"/>
      </rPr>
      <t>Doğum Yardımı</t>
    </r>
    <r>
      <rPr>
        <sz val="11"/>
        <color theme="1"/>
        <rFont val="Calibri"/>
        <family val="2"/>
        <scheme val="minor"/>
      </rPr>
      <t xml:space="preserve"> : 1.çoğuga</t>
    </r>
    <r>
      <rPr>
        <sz val="11"/>
        <color rgb="FFFF0000"/>
        <rFont val="Calibri"/>
        <family val="2"/>
        <charset val="162"/>
        <scheme val="minor"/>
      </rPr>
      <t xml:space="preserve"> 300</t>
    </r>
    <r>
      <rPr>
        <sz val="11"/>
        <color theme="1"/>
        <rFont val="Calibri"/>
        <family val="2"/>
        <scheme val="minor"/>
      </rPr>
      <t xml:space="preserve"> TL.2.çocuğa </t>
    </r>
    <r>
      <rPr>
        <sz val="11"/>
        <color rgb="FFFF0000"/>
        <rFont val="Calibri"/>
        <family val="2"/>
        <charset val="162"/>
        <scheme val="minor"/>
      </rPr>
      <t>400</t>
    </r>
    <r>
      <rPr>
        <sz val="11"/>
        <color theme="1"/>
        <rFont val="Calibri"/>
        <family val="2"/>
        <scheme val="minor"/>
      </rPr>
      <t xml:space="preserve"> TL.3.ve sonrası </t>
    </r>
    <r>
      <rPr>
        <sz val="11"/>
        <color rgb="FFFF0000"/>
        <rFont val="Calibri"/>
        <family val="2"/>
        <charset val="162"/>
        <scheme val="minor"/>
      </rPr>
      <t>600</t>
    </r>
    <r>
      <rPr>
        <sz val="11"/>
        <color theme="1"/>
        <rFont val="Calibri"/>
        <family val="2"/>
        <scheme val="minor"/>
      </rPr>
      <t xml:space="preserve"> TL.</t>
    </r>
  </si>
  <si>
    <t>ENGELLİLİK İNDİRİMİ (2016 YILI)</t>
  </si>
  <si>
    <r>
      <t xml:space="preserve">Ölüm Yardımı: </t>
    </r>
    <r>
      <rPr>
        <sz val="9"/>
        <rFont val="Calibri"/>
        <family val="2"/>
        <charset val="162"/>
        <scheme val="minor"/>
      </rPr>
      <t>Eş ve Çocuk 9500*0,088817=</t>
    </r>
    <r>
      <rPr>
        <sz val="9"/>
        <color rgb="FFFF0000"/>
        <rFont val="Calibri"/>
        <family val="2"/>
        <scheme val="minor"/>
      </rPr>
      <t xml:space="preserve">843,76 </t>
    </r>
    <r>
      <rPr>
        <sz val="9"/>
        <color rgb="FF0070C0"/>
        <rFont val="Calibri"/>
        <family val="2"/>
        <charset val="162"/>
        <scheme val="minor"/>
      </rPr>
      <t xml:space="preserve"> Memurun Ölümü</t>
    </r>
    <r>
      <rPr>
        <sz val="9"/>
        <color rgb="FFFF0000"/>
        <rFont val="Calibri"/>
        <family val="2"/>
        <scheme val="minor"/>
      </rPr>
      <t>:</t>
    </r>
    <r>
      <rPr>
        <sz val="9"/>
        <rFont val="Calibri"/>
        <family val="2"/>
        <charset val="162"/>
        <scheme val="minor"/>
      </rPr>
      <t>9500*2*0.088817=</t>
    </r>
    <r>
      <rPr>
        <sz val="9"/>
        <color rgb="FFFF0000"/>
        <rFont val="Calibri"/>
        <family val="2"/>
        <scheme val="minor"/>
      </rPr>
      <t xml:space="preserve">1.687,52 </t>
    </r>
    <r>
      <rPr>
        <sz val="9"/>
        <color rgb="FF0070C0"/>
        <rFont val="Calibri"/>
        <family val="2"/>
        <charset val="162"/>
        <scheme val="minor"/>
      </rPr>
      <t>Aile Yardımı Eş için</t>
    </r>
    <r>
      <rPr>
        <sz val="9"/>
        <rFont val="Calibri"/>
        <family val="2"/>
        <charset val="162"/>
        <scheme val="minor"/>
      </rPr>
      <t xml:space="preserve"> 2.134*0,088817=</t>
    </r>
    <r>
      <rPr>
        <sz val="9"/>
        <color rgb="FFFF0000"/>
        <rFont val="Calibri"/>
        <family val="2"/>
        <scheme val="minor"/>
      </rPr>
      <t>189,54</t>
    </r>
  </si>
  <si>
    <r>
      <rPr>
        <sz val="11"/>
        <color rgb="FF0070C0"/>
        <rFont val="Calibri"/>
        <family val="2"/>
        <charset val="162"/>
        <scheme val="minor"/>
      </rPr>
      <t>Aile Yardımı Çocuk Ücreti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00B050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.Çocuk = </t>
    </r>
    <r>
      <rPr>
        <sz val="11"/>
        <color rgb="FFFF0000"/>
        <rFont val="Calibri"/>
        <family val="2"/>
        <charset val="162"/>
        <scheme val="minor"/>
      </rPr>
      <t>22,20 TL</t>
    </r>
    <r>
      <rPr>
        <sz val="11"/>
        <color theme="1"/>
        <rFont val="Calibri"/>
        <family val="2"/>
        <scheme val="minor"/>
      </rPr>
      <t xml:space="preserve">   </t>
    </r>
    <r>
      <rPr>
        <sz val="11"/>
        <color rgb="FF00B050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.Çocuk = </t>
    </r>
    <r>
      <rPr>
        <sz val="11"/>
        <color rgb="FFFF0000"/>
        <rFont val="Calibri"/>
        <family val="2"/>
        <charset val="162"/>
        <scheme val="minor"/>
      </rPr>
      <t>44,40 TL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00B050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.Çocuk = </t>
    </r>
    <r>
      <rPr>
        <sz val="11"/>
        <color rgb="FFFF0000"/>
        <rFont val="Calibri"/>
        <family val="2"/>
        <charset val="162"/>
        <scheme val="minor"/>
      </rPr>
      <t>66,60 TL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00B050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.Çocuk = </t>
    </r>
    <r>
      <rPr>
        <sz val="11"/>
        <color rgb="FFFF0000"/>
        <rFont val="Calibri"/>
        <family val="2"/>
        <charset val="162"/>
        <scheme val="minor"/>
      </rPr>
      <t>86,60 TL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charset val="162"/>
        <scheme val="minor"/>
      </rPr>
      <t>5</t>
    </r>
    <r>
      <rPr>
        <sz val="11"/>
        <color theme="1"/>
        <rFont val="Calibri"/>
        <family val="2"/>
        <scheme val="minor"/>
      </rPr>
      <t xml:space="preserve">.Çocuk = </t>
    </r>
    <r>
      <rPr>
        <sz val="11"/>
        <color rgb="FFFF0000"/>
        <rFont val="Calibri"/>
        <family val="2"/>
        <charset val="162"/>
        <scheme val="minor"/>
      </rPr>
      <t>111,00 TL</t>
    </r>
    <r>
      <rPr>
        <sz val="11"/>
        <color theme="1"/>
        <rFont val="Calibri"/>
        <family val="2"/>
        <scheme val="minor"/>
      </rPr>
      <t xml:space="preserve">  (0-6 Yaş arası çocuklar için </t>
    </r>
    <r>
      <rPr>
        <sz val="11"/>
        <color rgb="FFFF0000"/>
        <rFont val="Calibri"/>
        <family val="2"/>
        <charset val="162"/>
        <scheme val="minor"/>
      </rPr>
      <t>2 Katı</t>
    </r>
    <r>
      <rPr>
        <sz val="11"/>
        <color theme="1"/>
        <rFont val="Calibri"/>
        <family val="2"/>
        <scheme val="minor"/>
      </rPr>
      <t>)</t>
    </r>
  </si>
  <si>
    <r>
      <t xml:space="preserve">ARAZİ TAZMİNATI        </t>
    </r>
    <r>
      <rPr>
        <b/>
        <sz val="11"/>
        <color rgb="FFFF0000"/>
        <rFont val="Calibri"/>
        <family val="2"/>
        <charset val="162"/>
        <scheme val="minor"/>
      </rPr>
      <t>1-4 olanlar 14,00</t>
    </r>
    <r>
      <rPr>
        <b/>
        <sz val="11"/>
        <color theme="4"/>
        <rFont val="Calibri"/>
        <family val="2"/>
        <charset val="162"/>
        <scheme val="minor"/>
      </rPr>
      <t xml:space="preserve">         </t>
    </r>
    <r>
      <rPr>
        <b/>
        <sz val="11"/>
        <color rgb="FF7030A0"/>
        <rFont val="Calibri"/>
        <family val="2"/>
        <charset val="162"/>
        <scheme val="minor"/>
      </rPr>
      <t xml:space="preserve"> 5-15 olanlar 13,50</t>
    </r>
  </si>
  <si>
    <t>ASGARİ GEÇİM İNDİRİMİ 2016 YILI İÇİN TUTARLAR</t>
  </si>
  <si>
    <t>01.01.2016 -31.12.2016 Asgari Ücret</t>
  </si>
  <si>
    <t>AGİ Dahil Net Bekar ve Çocuksuz</t>
  </si>
  <si>
    <t>1.647,00 TL</t>
  </si>
  <si>
    <t>1.300,99 TL</t>
  </si>
  <si>
    <t>54,90 TL</t>
  </si>
  <si>
    <r>
      <t>Asgari Ücret Aylık Brüt :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</si>
  <si>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r>
      <t>Asgari Ücret Aylık Net :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</si>
  <si>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 xml:space="preserve">Asgari Ücret Günlük Brüt : </t>
  </si>
  <si>
    <t>1.325,69 TL</t>
  </si>
  <si>
    <t>1.344,22 TL</t>
  </si>
  <si>
    <t>1.362,75 TL</t>
  </si>
  <si>
    <t>1.387,45 TL</t>
  </si>
  <si>
    <t>AGİ Dahil Net Evli eşi Çalışmayan</t>
  </si>
  <si>
    <t>AGİ Dahil Net Evli ve 1 Çocuklu</t>
  </si>
  <si>
    <t>AGİ Dahil Net Evli ve 2 Çocuklu</t>
  </si>
  <si>
    <t>AGİ Dahil Net Evli ve 3 Çocuklu</t>
  </si>
  <si>
    <t>123,53 TL</t>
  </si>
  <si>
    <t>EVLİ EŞİ ÇALIŞMAYAN</t>
  </si>
  <si>
    <t>BEKAR</t>
  </si>
  <si>
    <t>148,23 TL</t>
  </si>
  <si>
    <t>EVLİ EŞİ ÇALIŞMAYAN 1 ÇOCUKLU</t>
  </si>
  <si>
    <t>166,67 TL</t>
  </si>
  <si>
    <t>EVLİ EŞİ ÇALIŞMAYAN 2 ÇOCUKLU</t>
  </si>
  <si>
    <t>EVLİ EŞİ ÇALIŞMAYAN 3 ÇOCUKLU</t>
  </si>
  <si>
    <t>EVLİ EŞİ ÇALIŞMAYAN 4 ÇOCUKLU</t>
  </si>
  <si>
    <t>EVLİ EŞİ ÇALIŞMAYAN 5 ÇOCUKLU</t>
  </si>
  <si>
    <t>185,29 TL</t>
  </si>
  <si>
    <t>209,99 TL</t>
  </si>
  <si>
    <t>ASGARİ GEÇİM İNDİRİMİ 2016                                  TUTAR</t>
  </si>
  <si>
    <t>EVLİ EŞİ ÇALIŞAN</t>
  </si>
  <si>
    <t>EVLİ EŞİ ÇALIŞAN 1 ÇOCUKLU</t>
  </si>
  <si>
    <t>EVLİ EŞİ ÇALIŞAN 2 ÇOCUKLU</t>
  </si>
  <si>
    <t>EVLİ EŞİ ÇALIŞAN 3 ÇOCUKLU</t>
  </si>
  <si>
    <t>EVLİ EŞİ ÇALIŞAN 4 ÇOCUKLU</t>
  </si>
  <si>
    <t>EVLİ EŞİ ÇALIŞAN 5 ÇOCUKLU</t>
  </si>
  <si>
    <t>142,05 TL</t>
  </si>
  <si>
    <t>160,58 TL</t>
  </si>
  <si>
    <t>197,74 TL</t>
  </si>
  <si>
    <t>ASGARİ GEÇİM İNDİRİMİ 2016                                                      TUTAR</t>
  </si>
  <si>
    <r>
      <rPr>
        <b/>
        <u/>
        <sz val="10"/>
        <color rgb="FFFF0000"/>
        <rFont val="Calibri"/>
        <family val="2"/>
        <charset val="162"/>
        <scheme val="minor"/>
      </rPr>
      <t>GEÇERLİLİK TARİHİ</t>
    </r>
    <r>
      <rPr>
        <b/>
        <sz val="10"/>
        <color theme="1"/>
        <rFont val="Calibri"/>
        <family val="2"/>
        <charset val="162"/>
        <scheme val="minor"/>
      </rPr>
      <t xml:space="preserve">             </t>
    </r>
    <r>
      <rPr>
        <b/>
        <sz val="10"/>
        <color rgb="FFFF0000"/>
        <rFont val="Calibri"/>
        <family val="2"/>
        <charset val="162"/>
        <scheme val="minor"/>
      </rPr>
      <t xml:space="preserve"> :</t>
    </r>
  </si>
  <si>
    <t>Konferans Ücreti :</t>
  </si>
  <si>
    <t>4861,63 TL</t>
  </si>
  <si>
    <t>Fazla Mesai Ücreti</t>
  </si>
  <si>
    <t>2016-1,83 TL</t>
  </si>
  <si>
    <t>EĞİTİM ÖĞRETİM ÖDENEĞİ            12/1</t>
  </si>
  <si>
    <t xml:space="preserve">13.000 TL'ye kadar                                                                                                  </t>
  </si>
  <si>
    <t xml:space="preserve">30.000 TL'nin 13.000 TL'si için 1.950 TL,fazlası                                            </t>
  </si>
  <si>
    <t xml:space="preserve">110.000 TL'nin 30.000 TL'si için 5.350 TL fazlası                                       </t>
  </si>
  <si>
    <t xml:space="preserve">110.000 TL'den fazlasının 110.000 TL'si için 26.950 TL fazlası       </t>
  </si>
  <si>
    <t>13.000 TL'ye kadar</t>
  </si>
  <si>
    <t>30.000 TL'nin 13.000 TL'si için 1.950 TL,fazlası</t>
  </si>
  <si>
    <t>70.000 TL'nin 30.000 TL'si için 5.350 TL,fazlası</t>
  </si>
  <si>
    <t>70.000 TL'den faz. 70.000 TL'si için 16.150 TL, fazlası</t>
  </si>
  <si>
    <t>2017 Ücret Gelirlerine Uygulanacak Gelir Vergisi Dilimleri</t>
  </si>
  <si>
    <t>2017 Ücret Dışındaki Gelirlere Uygulanacak Gelir Vergisi Dilimleri</t>
  </si>
  <si>
    <t>Ek Göstergesi 8000 ve üstü olanlar                  72,37</t>
  </si>
  <si>
    <t>Ek Göstergesi 5800-8000 arası oalanlar         67,50</t>
  </si>
  <si>
    <t>Ek Göstergesi 3000-5800 arası olanlar           63,37</t>
  </si>
  <si>
    <t>d)Aylık/Kadro derecesi 1-4 olanlar                  55,87</t>
  </si>
  <si>
    <t>e)Aylık/Kadro derecesi 4-15 olanlar                54,37</t>
  </si>
  <si>
    <t>2017 YILI TAZMİNAT ORANLARI</t>
  </si>
  <si>
    <t>1/1/2017-31/12/2017</t>
  </si>
  <si>
    <r>
      <t xml:space="preserve">  9/10       </t>
    </r>
    <r>
      <rPr>
        <sz val="11"/>
        <color rgb="FFFF0000"/>
        <rFont val="Calibri"/>
        <family val="2"/>
        <charset val="162"/>
        <scheme val="minor"/>
      </rPr>
      <t>9/10</t>
    </r>
    <r>
      <rPr>
        <sz val="11"/>
        <rFont val="Calibri"/>
        <family val="2"/>
        <charset val="162"/>
        <scheme val="minor"/>
      </rPr>
      <t xml:space="preserve">           7/10         </t>
    </r>
    <r>
      <rPr>
        <sz val="11"/>
        <color rgb="FFFF0000"/>
        <rFont val="Calibri"/>
        <family val="2"/>
        <charset val="162"/>
        <scheme val="minor"/>
      </rPr>
      <t>5/10</t>
    </r>
    <r>
      <rPr>
        <sz val="11"/>
        <rFont val="Calibri"/>
        <family val="2"/>
        <charset val="162"/>
        <scheme val="minor"/>
      </rPr>
      <t xml:space="preserve">        7/10       </t>
    </r>
  </si>
  <si>
    <t>133,31 TL</t>
  </si>
  <si>
    <t>159,98 TL</t>
  </si>
  <si>
    <t>179,97 TL</t>
  </si>
  <si>
    <t>199,97 TL</t>
  </si>
  <si>
    <t>226,63 TL</t>
  </si>
  <si>
    <t>153,31 TL</t>
  </si>
  <si>
    <t>173,31 TL</t>
  </si>
  <si>
    <t>213,30 TL</t>
  </si>
  <si>
    <t>ASGARİ GEÇİM İNDİRİMİ 2017                                  TUTAR</t>
  </si>
  <si>
    <t>ASGARİ GEÇİM İNDİRİMİ 2017                                                      TUTAR</t>
  </si>
  <si>
    <t>01.01.2017 -31.12.2017 Asgari Ücret</t>
  </si>
  <si>
    <t>1.777,50 TL</t>
  </si>
  <si>
    <t>1.404,00 TL</t>
  </si>
  <si>
    <t>59,25 TL</t>
  </si>
  <si>
    <r>
      <t xml:space="preserve">ARAZİ TAZMİNATI        </t>
    </r>
    <r>
      <rPr>
        <b/>
        <sz val="11"/>
        <color rgb="FFFF0000"/>
        <rFont val="Calibri"/>
        <family val="2"/>
        <charset val="162"/>
        <scheme val="minor"/>
      </rPr>
      <t>1-4 olanlar 14,75</t>
    </r>
    <r>
      <rPr>
        <b/>
        <sz val="11"/>
        <color theme="4"/>
        <rFont val="Calibri"/>
        <family val="2"/>
        <charset val="162"/>
        <scheme val="minor"/>
      </rPr>
      <t xml:space="preserve">         </t>
    </r>
    <r>
      <rPr>
        <b/>
        <sz val="11"/>
        <color rgb="FF7030A0"/>
        <rFont val="Calibri"/>
        <family val="2"/>
        <charset val="162"/>
        <scheme val="minor"/>
      </rPr>
      <t xml:space="preserve"> 5-15 olanlar 14,25</t>
    </r>
  </si>
  <si>
    <t>01.01.2017 - 31.12.2017</t>
  </si>
  <si>
    <t>TABAN             59,25</t>
  </si>
  <si>
    <t>TAVAN          444,38</t>
  </si>
  <si>
    <t>25,00 TL</t>
  </si>
  <si>
    <t>2017-1,93 TL</t>
  </si>
  <si>
    <t>01/01/2017-31/12/2017</t>
  </si>
  <si>
    <t>5370,00 TL</t>
  </si>
  <si>
    <t>01/01/2017 - 31/12/2017</t>
  </si>
  <si>
    <t>1.430,73 TL</t>
  </si>
  <si>
    <t>1.450,72 TL</t>
  </si>
  <si>
    <t>1.470,72 TL</t>
  </si>
  <si>
    <t>1.497,38 TL</t>
  </si>
  <si>
    <r>
      <t xml:space="preserve">2017 YILI GÜNDELİK YEVMİYELER   </t>
    </r>
    <r>
      <rPr>
        <b/>
        <sz val="8"/>
        <color rgb="FF0070C0"/>
        <rFont val="Calibri"/>
        <family val="2"/>
        <charset val="162"/>
        <scheme val="minor"/>
      </rPr>
      <t xml:space="preserve"> %50 Artırımlı                    Tam                       3/2                        3/1</t>
    </r>
  </si>
  <si>
    <t xml:space="preserve">                                                                           AYLIK GÖSTERGE TABLOSU VE MAAŞ HESAPLAMA BİLGİLERİ                                           2017-2</t>
  </si>
  <si>
    <r>
      <t xml:space="preserve">975,71  / 12   =   </t>
    </r>
    <r>
      <rPr>
        <b/>
        <sz val="10"/>
        <color rgb="FFFF0000"/>
        <rFont val="Calibri"/>
        <family val="2"/>
        <charset val="162"/>
        <scheme val="minor"/>
      </rPr>
      <t>76,04</t>
    </r>
  </si>
  <si>
    <t>1500+6400X0,102706=</t>
  </si>
  <si>
    <t>811,38 %70=567,97</t>
  </si>
  <si>
    <t>EK ÖDEME  =  MEMURUN EKÖDEME PUANI X ENYÜKSEKDEVLETMEMURU MAAŞI %  ÖRNEK : 105 PUAN X 975,71 = 1.024,50</t>
  </si>
  <si>
    <t>BRÜT ÜCRET  %60</t>
  </si>
  <si>
    <r>
      <t xml:space="preserve">13558 X 0.102706= </t>
    </r>
    <r>
      <rPr>
        <b/>
        <sz val="11"/>
        <color rgb="FFFF0000"/>
        <rFont val="Calibri"/>
        <family val="2"/>
        <charset val="162"/>
        <scheme val="minor"/>
      </rPr>
      <t>1.392,49</t>
    </r>
  </si>
  <si>
    <t xml:space="preserve"> 1.çoğuga 300 TL.2.çocuğa 400 TL.3.ve sonrası 600 TL.</t>
  </si>
  <si>
    <t>Çanakkale Üniveristesi Tıp Fakültesi
mazgi@comu.edu.tr</t>
  </si>
  <si>
    <t>Aile Yardımı Çocuk Ücreti : 1.Çocuk = 25,68 TL   2.Çocuk = 51,35 TL  3.Çocuk = 77,04 TL  4.Çocuk = 102,72 TL 5.Çocuk = 128,40 TL  (0-6 Yaş arası çocuklar için 2 Katı)</t>
  </si>
  <si>
    <t>Doğum Yardımı : 1.çoğuga 300 TL.2.çocuğa 400 TL.3.ve sonrası 600 TL.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</si>
</sst>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#,##0.000000"/>
    <numFmt numFmtId="166" formatCode="\1\-\3"/>
    <numFmt numFmtId="167" formatCode="\3\-\5"/>
    <numFmt numFmtId="168" formatCode="\3\-\7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u/>
      <sz val="7"/>
      <color theme="1"/>
      <name val="Calibri"/>
      <family val="2"/>
      <charset val="162"/>
      <scheme val="minor"/>
    </font>
    <font>
      <b/>
      <u/>
      <sz val="8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u/>
      <sz val="10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theme="9" tint="-0.249977111117893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7"/>
      <color theme="9" tint="-0.249977111117893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8"/>
      <color rgb="FF0070C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0"/>
      <color theme="8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0"/>
      <color rgb="FF0070C0"/>
      <name val="Calibri"/>
      <family val="2"/>
      <charset val="162"/>
      <scheme val="minor"/>
    </font>
    <font>
      <b/>
      <sz val="10"/>
      <color rgb="FF0070C0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u/>
      <sz val="10"/>
      <color theme="4"/>
      <name val="Calibri"/>
      <family val="2"/>
      <charset val="162"/>
      <scheme val="minor"/>
    </font>
    <font>
      <u/>
      <sz val="10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rgb="FF0070C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charset val="162"/>
      <scheme val="minor"/>
    </font>
    <font>
      <b/>
      <sz val="7"/>
      <color rgb="FFFF000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162"/>
      <scheme val="minor"/>
    </font>
    <font>
      <sz val="9"/>
      <color rgb="FF0070C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u/>
      <sz val="8"/>
      <color rgb="FFFF0000"/>
      <name val="Calibri"/>
      <family val="2"/>
      <charset val="162"/>
      <scheme val="minor"/>
    </font>
    <font>
      <b/>
      <sz val="7.5"/>
      <color rgb="FFFF0000"/>
      <name val="Calibri"/>
      <family val="2"/>
      <charset val="162"/>
      <scheme val="minor"/>
    </font>
    <font>
      <sz val="7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5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9" fontId="0" fillId="0" borderId="0" xfId="0" applyNumberForma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Border="1"/>
    <xf numFmtId="14" fontId="11" fillId="0" borderId="5" xfId="0" applyNumberFormat="1" applyFont="1" applyBorder="1" applyAlignment="1">
      <alignment horizontal="center"/>
    </xf>
    <xf numFmtId="0" fontId="11" fillId="0" borderId="0" xfId="0" applyFont="1" applyFill="1" applyBorder="1"/>
    <xf numFmtId="3" fontId="11" fillId="0" borderId="5" xfId="0" applyNumberFormat="1" applyFont="1" applyBorder="1" applyAlignment="1">
      <alignment horizontal="center"/>
    </xf>
    <xf numFmtId="0" fontId="11" fillId="0" borderId="0" xfId="0" applyFont="1" applyBorder="1"/>
    <xf numFmtId="4" fontId="11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13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13" fillId="0" borderId="0" xfId="0" applyFont="1" applyBorder="1"/>
    <xf numFmtId="0" fontId="13" fillId="0" borderId="5" xfId="0" applyFont="1" applyBorder="1" applyAlignment="1">
      <alignment horizontal="center"/>
    </xf>
    <xf numFmtId="0" fontId="13" fillId="0" borderId="7" xfId="0" applyFont="1" applyBorder="1"/>
    <xf numFmtId="0" fontId="13" fillId="0" borderId="8" xfId="0" applyFont="1" applyBorder="1" applyAlignment="1">
      <alignment horizontal="center"/>
    </xf>
    <xf numFmtId="0" fontId="4" fillId="0" borderId="1" xfId="0" applyFont="1" applyBorder="1"/>
    <xf numFmtId="0" fontId="14" fillId="0" borderId="0" xfId="0" applyFont="1" applyBorder="1" applyAlignment="1">
      <alignment shrinkToFit="1"/>
    </xf>
    <xf numFmtId="0" fontId="15" fillId="0" borderId="1" xfId="0" applyFont="1" applyFill="1" applyBorder="1"/>
    <xf numFmtId="0" fontId="13" fillId="0" borderId="3" xfId="0" applyFont="1" applyBorder="1"/>
    <xf numFmtId="0" fontId="15" fillId="0" borderId="4" xfId="0" applyFont="1" applyBorder="1"/>
    <xf numFmtId="0" fontId="18" fillId="0" borderId="6" xfId="0" applyFont="1" applyBorder="1"/>
    <xf numFmtId="4" fontId="18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18" fillId="0" borderId="1" xfId="0" applyFont="1" applyBorder="1"/>
    <xf numFmtId="0" fontId="4" fillId="0" borderId="3" xfId="0" applyFont="1" applyBorder="1"/>
    <xf numFmtId="0" fontId="13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20" fillId="0" borderId="3" xfId="0" applyFont="1" applyBorder="1" applyAlignment="1">
      <alignment horizontal="center"/>
    </xf>
    <xf numFmtId="0" fontId="23" fillId="0" borderId="0" xfId="0" applyFont="1" applyBorder="1"/>
    <xf numFmtId="164" fontId="23" fillId="0" borderId="5" xfId="0" applyNumberFormat="1" applyFont="1" applyBorder="1" applyAlignment="1">
      <alignment horizontal="center"/>
    </xf>
    <xf numFmtId="4" fontId="23" fillId="0" borderId="5" xfId="0" applyNumberFormat="1" applyFont="1" applyBorder="1" applyAlignment="1">
      <alignment horizontal="center"/>
    </xf>
    <xf numFmtId="0" fontId="23" fillId="0" borderId="0" xfId="0" applyFont="1" applyFill="1" applyBorder="1"/>
    <xf numFmtId="165" fontId="23" fillId="0" borderId="5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/>
    <xf numFmtId="0" fontId="9" fillId="0" borderId="5" xfId="0" applyFont="1" applyBorder="1"/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3" fontId="46" fillId="0" borderId="5" xfId="0" applyNumberFormat="1" applyFont="1" applyBorder="1" applyAlignment="1">
      <alignment horizontal="center"/>
    </xf>
    <xf numFmtId="0" fontId="47" fillId="0" borderId="7" xfId="1" applyBorder="1" applyAlignment="1">
      <alignment horizontal="center"/>
    </xf>
    <xf numFmtId="0" fontId="49" fillId="0" borderId="2" xfId="0" applyFont="1" applyBorder="1" applyAlignment="1">
      <alignment horizontal="center"/>
    </xf>
    <xf numFmtId="49" fontId="49" fillId="0" borderId="7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49" fillId="0" borderId="5" xfId="0" applyFont="1" applyBorder="1" applyAlignment="1">
      <alignment horizontal="left"/>
    </xf>
    <xf numFmtId="49" fontId="49" fillId="0" borderId="5" xfId="0" applyNumberFormat="1" applyFont="1" applyBorder="1" applyAlignment="1">
      <alignment horizontal="left"/>
    </xf>
    <xf numFmtId="0" fontId="50" fillId="0" borderId="4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49" fontId="48" fillId="0" borderId="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0" xfId="0" applyBorder="1"/>
    <xf numFmtId="0" fontId="0" fillId="0" borderId="44" xfId="0" applyBorder="1"/>
    <xf numFmtId="0" fontId="50" fillId="0" borderId="4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0" xfId="0" applyFont="1" applyFill="1" applyBorder="1"/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4" fontId="52" fillId="2" borderId="0" xfId="0" applyNumberFormat="1" applyFont="1" applyFill="1" applyBorder="1" applyAlignment="1">
      <alignment horizontal="center"/>
    </xf>
    <xf numFmtId="4" fontId="50" fillId="2" borderId="0" xfId="0" applyNumberFormat="1" applyFont="1" applyFill="1" applyBorder="1" applyAlignment="1">
      <alignment horizontal="center"/>
    </xf>
    <xf numFmtId="0" fontId="48" fillId="2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left"/>
    </xf>
    <xf numFmtId="0" fontId="49" fillId="2" borderId="5" xfId="0" applyFont="1" applyFill="1" applyBorder="1" applyAlignment="1">
      <alignment horizontal="left"/>
    </xf>
    <xf numFmtId="0" fontId="50" fillId="2" borderId="4" xfId="0" applyFont="1" applyFill="1" applyBorder="1" applyAlignment="1">
      <alignment horizontal="center"/>
    </xf>
    <xf numFmtId="49" fontId="50" fillId="2" borderId="0" xfId="0" applyNumberFormat="1" applyFont="1" applyFill="1" applyBorder="1" applyAlignment="1">
      <alignment horizontal="center"/>
    </xf>
    <xf numFmtId="49" fontId="52" fillId="2" borderId="0" xfId="0" applyNumberFormat="1" applyFont="1" applyFill="1" applyBorder="1" applyAlignment="1">
      <alignment horizontal="center"/>
    </xf>
    <xf numFmtId="49" fontId="48" fillId="2" borderId="7" xfId="0" applyNumberFormat="1" applyFont="1" applyFill="1" applyBorder="1" applyAlignment="1">
      <alignment horizontal="center"/>
    </xf>
    <xf numFmtId="49" fontId="49" fillId="2" borderId="7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left"/>
    </xf>
    <xf numFmtId="49" fontId="49" fillId="2" borderId="5" xfId="0" applyNumberFormat="1" applyFont="1" applyFill="1" applyBorder="1" applyAlignment="1">
      <alignment horizontal="left"/>
    </xf>
    <xf numFmtId="0" fontId="0" fillId="2" borderId="30" xfId="0" applyFill="1" applyBorder="1"/>
    <xf numFmtId="0" fontId="50" fillId="2" borderId="45" xfId="0" applyFont="1" applyFill="1" applyBorder="1" applyAlignment="1">
      <alignment horizontal="center"/>
    </xf>
    <xf numFmtId="0" fontId="0" fillId="2" borderId="44" xfId="0" applyFill="1" applyBorder="1"/>
    <xf numFmtId="0" fontId="50" fillId="2" borderId="43" xfId="0" applyFont="1" applyFill="1" applyBorder="1" applyAlignment="1">
      <alignment horizontal="center"/>
    </xf>
    <xf numFmtId="4" fontId="53" fillId="0" borderId="5" xfId="0" applyNumberFormat="1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2" borderId="7" xfId="0" applyFill="1" applyBorder="1" applyAlignment="1"/>
    <xf numFmtId="0" fontId="47" fillId="2" borderId="7" xfId="1" applyFill="1" applyBorder="1" applyAlignment="1">
      <alignment horizontal="center"/>
    </xf>
    <xf numFmtId="0" fontId="0" fillId="2" borderId="8" xfId="0" applyFill="1" applyBorder="1" applyAlignment="1"/>
    <xf numFmtId="0" fontId="3" fillId="0" borderId="13" xfId="0" applyFont="1" applyBorder="1" applyAlignment="1"/>
    <xf numFmtId="0" fontId="0" fillId="0" borderId="15" xfId="0" applyBorder="1" applyAlignment="1"/>
    <xf numFmtId="0" fontId="57" fillId="0" borderId="13" xfId="0" applyFont="1" applyBorder="1" applyAlignment="1"/>
    <xf numFmtId="0" fontId="57" fillId="0" borderId="14" xfId="0" applyFont="1" applyBorder="1" applyAlignment="1"/>
    <xf numFmtId="0" fontId="40" fillId="0" borderId="14" xfId="0" applyFont="1" applyBorder="1" applyAlignment="1"/>
    <xf numFmtId="0" fontId="40" fillId="0" borderId="15" xfId="0" applyFont="1" applyBorder="1" applyAlignment="1"/>
    <xf numFmtId="0" fontId="0" fillId="0" borderId="14" xfId="0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5" xfId="0" applyFont="1" applyBorder="1" applyAlignment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22" fillId="0" borderId="28" xfId="0" applyFont="1" applyBorder="1" applyAlignment="1"/>
    <xf numFmtId="0" fontId="22" fillId="0" borderId="10" xfId="0" applyFont="1" applyBorder="1" applyAlignment="1"/>
    <xf numFmtId="0" fontId="22" fillId="0" borderId="29" xfId="0" applyFont="1" applyBorder="1" applyAlignment="1"/>
    <xf numFmtId="0" fontId="40" fillId="0" borderId="25" xfId="0" applyFont="1" applyBorder="1" applyAlignment="1"/>
    <xf numFmtId="0" fontId="40" fillId="0" borderId="17" xfId="0" applyFont="1" applyBorder="1" applyAlignment="1"/>
    <xf numFmtId="0" fontId="40" fillId="0" borderId="26" xfId="0" applyFont="1" applyBorder="1" applyAlignment="1"/>
    <xf numFmtId="0" fontId="40" fillId="0" borderId="23" xfId="0" applyFont="1" applyBorder="1" applyAlignment="1"/>
    <xf numFmtId="0" fontId="40" fillId="0" borderId="20" xfId="0" applyFont="1" applyBorder="1" applyAlignment="1"/>
    <xf numFmtId="0" fontId="40" fillId="0" borderId="24" xfId="0" applyFont="1" applyBorder="1" applyAlignment="1"/>
    <xf numFmtId="0" fontId="40" fillId="0" borderId="6" xfId="0" applyFont="1" applyBorder="1" applyAlignment="1"/>
    <xf numFmtId="0" fontId="40" fillId="0" borderId="7" xfId="0" applyFont="1" applyBorder="1" applyAlignment="1"/>
    <xf numFmtId="0" fontId="40" fillId="0" borderId="27" xfId="0" applyFont="1" applyBorder="1" applyAlignment="1"/>
    <xf numFmtId="0" fontId="50" fillId="0" borderId="7" xfId="0" applyFont="1" applyBorder="1" applyAlignment="1">
      <alignment horizontal="center"/>
    </xf>
    <xf numFmtId="0" fontId="50" fillId="0" borderId="7" xfId="0" applyFont="1" applyBorder="1" applyAlignment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41" fillId="0" borderId="1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4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0" fillId="0" borderId="7" xfId="0" applyBorder="1" applyAlignment="1"/>
    <xf numFmtId="4" fontId="30" fillId="0" borderId="0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" fontId="30" fillId="0" borderId="4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3" fillId="0" borderId="0" xfId="0" applyFont="1" applyBorder="1" applyAlignment="1"/>
    <xf numFmtId="0" fontId="48" fillId="0" borderId="0" xfId="0" applyFont="1" applyAlignment="1"/>
    <xf numFmtId="0" fontId="36" fillId="0" borderId="1" xfId="0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13" fillId="0" borderId="6" xfId="0" applyFont="1" applyBorder="1" applyAlignment="1"/>
    <xf numFmtId="0" fontId="4" fillId="0" borderId="7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/>
    <xf numFmtId="0" fontId="22" fillId="0" borderId="3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13" fillId="0" borderId="4" xfId="0" applyFont="1" applyBorder="1" applyAlignment="1"/>
    <xf numFmtId="0" fontId="13" fillId="0" borderId="0" xfId="0" applyFont="1" applyBorder="1" applyAlignment="1"/>
    <xf numFmtId="0" fontId="38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24" fillId="0" borderId="10" xfId="0" applyFont="1" applyBorder="1" applyAlignment="1"/>
    <xf numFmtId="0" fontId="35" fillId="0" borderId="11" xfId="0" applyFont="1" applyBorder="1" applyAlignment="1">
      <alignment horizontal="center" vertical="center" textRotation="90" readingOrder="1"/>
    </xf>
    <xf numFmtId="0" fontId="37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4" xfId="0" applyFont="1" applyBorder="1" applyAlignment="1"/>
    <xf numFmtId="0" fontId="4" fillId="0" borderId="0" xfId="0" applyFont="1" applyBorder="1" applyAlignment="1"/>
    <xf numFmtId="0" fontId="13" fillId="0" borderId="7" xfId="0" applyFont="1" applyBorder="1" applyAlignment="1"/>
    <xf numFmtId="0" fontId="25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9" fillId="0" borderId="0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39" fillId="0" borderId="14" xfId="0" applyFont="1" applyBorder="1" applyAlignment="1"/>
    <xf numFmtId="0" fontId="39" fillId="0" borderId="15" xfId="0" applyFont="1" applyBorder="1" applyAlignment="1"/>
    <xf numFmtId="3" fontId="21" fillId="0" borderId="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0" fontId="4" fillId="0" borderId="5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6" xfId="0" applyFont="1" applyBorder="1" applyAlignment="1"/>
    <xf numFmtId="0" fontId="17" fillId="0" borderId="7" xfId="0" applyFont="1" applyBorder="1" applyAlignment="1"/>
    <xf numFmtId="4" fontId="4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/>
    <xf numFmtId="0" fontId="29" fillId="0" borderId="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4" fontId="30" fillId="0" borderId="6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4" xfId="0" applyFont="1" applyBorder="1" applyAlignment="1"/>
    <xf numFmtId="0" fontId="14" fillId="0" borderId="0" xfId="0" applyFont="1" applyBorder="1" applyAlignment="1"/>
    <xf numFmtId="0" fontId="14" fillId="0" borderId="5" xfId="0" applyFont="1" applyBorder="1" applyAlignment="1"/>
    <xf numFmtId="0" fontId="12" fillId="0" borderId="4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4" fontId="50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6" xfId="0" applyFont="1" applyBorder="1" applyAlignment="1"/>
    <xf numFmtId="0" fontId="14" fillId="0" borderId="7" xfId="0" applyFont="1" applyBorder="1" applyAlignment="1"/>
    <xf numFmtId="0" fontId="55" fillId="0" borderId="4" xfId="0" applyFont="1" applyBorder="1" applyAlignment="1"/>
    <xf numFmtId="0" fontId="56" fillId="0" borderId="0" xfId="0" applyFont="1" applyAlignment="1"/>
    <xf numFmtId="0" fontId="27" fillId="0" borderId="4" xfId="0" applyFont="1" applyBorder="1" applyAlignment="1"/>
    <xf numFmtId="0" fontId="27" fillId="0" borderId="0" xfId="0" applyFont="1" applyBorder="1" applyAlignment="1"/>
    <xf numFmtId="0" fontId="30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44" fillId="0" borderId="1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1" fillId="0" borderId="34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4" fontId="50" fillId="0" borderId="34" xfId="0" applyNumberFormat="1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1" fillId="0" borderId="38" xfId="0" applyFont="1" applyBorder="1" applyAlignment="1"/>
    <xf numFmtId="0" fontId="41" fillId="0" borderId="35" xfId="0" applyFont="1" applyBorder="1" applyAlignment="1"/>
    <xf numFmtId="0" fontId="41" fillId="0" borderId="36" xfId="0" applyFont="1" applyBorder="1" applyAlignment="1"/>
    <xf numFmtId="0" fontId="41" fillId="0" borderId="39" xfId="0" applyFont="1" applyBorder="1" applyAlignment="1"/>
    <xf numFmtId="0" fontId="41" fillId="0" borderId="40" xfId="0" applyFont="1" applyBorder="1" applyAlignment="1"/>
    <xf numFmtId="0" fontId="41" fillId="0" borderId="41" xfId="0" applyFont="1" applyBorder="1" applyAlignment="1"/>
    <xf numFmtId="0" fontId="0" fillId="0" borderId="31" xfId="0" applyBorder="1" applyAlignment="1"/>
    <xf numFmtId="0" fontId="0" fillId="0" borderId="4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42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50" fillId="0" borderId="42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1" fillId="2" borderId="38" xfId="0" applyFont="1" applyFill="1" applyBorder="1" applyAlignment="1"/>
    <xf numFmtId="0" fontId="41" fillId="2" borderId="35" xfId="0" applyFont="1" applyFill="1" applyBorder="1" applyAlignment="1"/>
    <xf numFmtId="0" fontId="41" fillId="2" borderId="36" xfId="0" applyFont="1" applyFill="1" applyBorder="1" applyAlignment="1"/>
    <xf numFmtId="0" fontId="41" fillId="2" borderId="34" xfId="0" applyFont="1" applyFill="1" applyBorder="1" applyAlignment="1">
      <alignment horizontal="center"/>
    </xf>
    <xf numFmtId="0" fontId="41" fillId="2" borderId="36" xfId="0" applyFont="1" applyFill="1" applyBorder="1" applyAlignment="1">
      <alignment horizontal="center"/>
    </xf>
    <xf numFmtId="0" fontId="0" fillId="2" borderId="34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50" fillId="2" borderId="34" xfId="0" applyFont="1" applyFill="1" applyBorder="1" applyAlignment="1">
      <alignment horizontal="center"/>
    </xf>
    <xf numFmtId="0" fontId="50" fillId="2" borderId="36" xfId="0" applyFont="1" applyFill="1" applyBorder="1" applyAlignment="1">
      <alignment horizontal="center"/>
    </xf>
    <xf numFmtId="0" fontId="41" fillId="2" borderId="39" xfId="0" applyFont="1" applyFill="1" applyBorder="1" applyAlignment="1"/>
    <xf numFmtId="0" fontId="41" fillId="2" borderId="40" xfId="0" applyFont="1" applyFill="1" applyBorder="1" applyAlignment="1"/>
    <xf numFmtId="0" fontId="41" fillId="2" borderId="41" xfId="0" applyFont="1" applyFill="1" applyBorder="1" applyAlignment="1"/>
    <xf numFmtId="0" fontId="41" fillId="2" borderId="42" xfId="0" applyFont="1" applyFill="1" applyBorder="1" applyAlignment="1">
      <alignment horizontal="center"/>
    </xf>
    <xf numFmtId="0" fontId="41" fillId="2" borderId="41" xfId="0" applyFont="1" applyFill="1" applyBorder="1" applyAlignment="1">
      <alignment horizontal="center"/>
    </xf>
    <xf numFmtId="0" fontId="0" fillId="2" borderId="42" xfId="0" applyFill="1" applyBorder="1" applyAlignment="1"/>
    <xf numFmtId="0" fontId="0" fillId="2" borderId="40" xfId="0" applyFill="1" applyBorder="1" applyAlignment="1"/>
    <xf numFmtId="0" fontId="0" fillId="2" borderId="41" xfId="0" applyFill="1" applyBorder="1" applyAlignment="1"/>
    <xf numFmtId="0" fontId="50" fillId="2" borderId="42" xfId="0" applyFont="1" applyFill="1" applyBorder="1" applyAlignment="1">
      <alignment horizontal="center"/>
    </xf>
    <xf numFmtId="0" fontId="50" fillId="2" borderId="41" xfId="0" applyFont="1" applyFill="1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4" fontId="50" fillId="2" borderId="3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50" fillId="2" borderId="37" xfId="0" applyFont="1" applyFill="1" applyBorder="1" applyAlignment="1">
      <alignment horizontal="center"/>
    </xf>
    <xf numFmtId="0" fontId="50" fillId="2" borderId="32" xfId="0" applyFont="1" applyFill="1" applyBorder="1" applyAlignment="1">
      <alignment horizontal="center"/>
    </xf>
    <xf numFmtId="0" fontId="0" fillId="2" borderId="32" xfId="0" applyFill="1" applyBorder="1" applyAlignment="1"/>
    <xf numFmtId="0" fontId="0" fillId="2" borderId="33" xfId="0" applyFill="1" applyBorder="1" applyAlignment="1"/>
    <xf numFmtId="0" fontId="0" fillId="2" borderId="31" xfId="0" applyFill="1" applyBorder="1" applyAlignment="1"/>
    <xf numFmtId="0" fontId="0" fillId="2" borderId="46" xfId="0" applyFill="1" applyBorder="1" applyAlignment="1"/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50" fillId="2" borderId="7" xfId="0" applyFont="1" applyFill="1" applyBorder="1" applyAlignment="1"/>
    <xf numFmtId="0" fontId="41" fillId="2" borderId="1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4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5" fillId="2" borderId="4" xfId="0" applyFont="1" applyFill="1" applyBorder="1" applyAlignment="1">
      <alignment horizontal="left"/>
    </xf>
    <xf numFmtId="0" fontId="66" fillId="2" borderId="0" xfId="0" applyFont="1" applyFill="1" applyAlignment="1">
      <alignment horizontal="left"/>
    </xf>
    <xf numFmtId="0" fontId="66" fillId="2" borderId="5" xfId="0" applyFont="1" applyFill="1" applyBorder="1" applyAlignment="1">
      <alignment horizontal="left"/>
    </xf>
    <xf numFmtId="0" fontId="42" fillId="2" borderId="4" xfId="0" applyFont="1" applyFill="1" applyBorder="1" applyAlignment="1">
      <alignment horizontal="left"/>
    </xf>
    <xf numFmtId="0" fontId="42" fillId="2" borderId="0" xfId="0" applyFont="1" applyFill="1" applyAlignment="1">
      <alignment horizontal="left"/>
    </xf>
    <xf numFmtId="0" fontId="42" fillId="2" borderId="5" xfId="0" applyFont="1" applyFill="1" applyBorder="1" applyAlignment="1">
      <alignment horizontal="left"/>
    </xf>
    <xf numFmtId="0" fontId="40" fillId="2" borderId="4" xfId="0" applyFont="1" applyFill="1" applyBorder="1" applyAlignment="1"/>
    <xf numFmtId="0" fontId="40" fillId="2" borderId="0" xfId="0" applyFont="1" applyFill="1" applyAlignment="1"/>
    <xf numFmtId="0" fontId="11" fillId="0" borderId="4" xfId="0" applyFont="1" applyBorder="1" applyAlignment="1"/>
    <xf numFmtId="0" fontId="40" fillId="2" borderId="6" xfId="0" applyFont="1" applyFill="1" applyBorder="1" applyAlignment="1"/>
    <xf numFmtId="0" fontId="40" fillId="2" borderId="7" xfId="0" applyFont="1" applyFill="1" applyBorder="1" applyAlignment="1"/>
    <xf numFmtId="0" fontId="11" fillId="0" borderId="6" xfId="0" applyFont="1" applyBorder="1" applyAlignment="1"/>
    <xf numFmtId="0" fontId="26" fillId="2" borderId="1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11" fillId="0" borderId="0" xfId="0" applyFont="1" applyBorder="1" applyAlignment="1"/>
    <xf numFmtId="0" fontId="11" fillId="0" borderId="7" xfId="0" applyFont="1" applyBorder="1" applyAlignment="1"/>
    <xf numFmtId="0" fontId="30" fillId="0" borderId="4" xfId="0" applyFont="1" applyBorder="1" applyAlignment="1"/>
    <xf numFmtId="0" fontId="6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2" borderId="4" xfId="0" applyFont="1" applyFill="1" applyBorder="1" applyAlignment="1"/>
    <xf numFmtId="0" fontId="11" fillId="2" borderId="0" xfId="0" applyFont="1" applyFill="1" applyBorder="1" applyAlignment="1"/>
    <xf numFmtId="4" fontId="11" fillId="2" borderId="0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4" fillId="2" borderId="0" xfId="0" applyFont="1" applyFill="1" applyBorder="1" applyAlignment="1"/>
    <xf numFmtId="0" fontId="6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52" fillId="0" borderId="2" xfId="0" applyNumberFormat="1" applyFont="1" applyBorder="1" applyAlignment="1">
      <alignment horizontal="center"/>
    </xf>
    <xf numFmtId="4" fontId="52" fillId="0" borderId="3" xfId="0" applyNumberFormat="1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16" fillId="2" borderId="6" xfId="0" applyFont="1" applyFill="1" applyBorder="1" applyAlignment="1"/>
    <xf numFmtId="0" fontId="17" fillId="2" borderId="7" xfId="0" applyFont="1" applyFill="1" applyBorder="1" applyAlignment="1"/>
    <xf numFmtId="4" fontId="4" fillId="2" borderId="0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16" fillId="2" borderId="4" xfId="0" applyFont="1" applyFill="1" applyBorder="1" applyAlignment="1"/>
    <xf numFmtId="0" fontId="17" fillId="2" borderId="0" xfId="0" applyFont="1" applyFill="1" applyBorder="1" applyAlignment="1"/>
    <xf numFmtId="4" fontId="0" fillId="2" borderId="5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93</xdr:row>
      <xdr:rowOff>47625</xdr:rowOff>
    </xdr:from>
    <xdr:to>
      <xdr:col>9</xdr:col>
      <xdr:colOff>457200</xdr:colOff>
      <xdr:row>97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38725" y="18202275"/>
          <a:ext cx="90487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320386</xdr:colOff>
      <xdr:row>94</xdr:row>
      <xdr:rowOff>181841</xdr:rowOff>
    </xdr:from>
    <xdr:to>
      <xdr:col>8</xdr:col>
      <xdr:colOff>445180</xdr:colOff>
      <xdr:row>98</xdr:row>
      <xdr:rowOff>60613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5227" y="19448318"/>
          <a:ext cx="730930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gur@ogu.edu.t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0"/>
  <sheetViews>
    <sheetView view="pageBreakPreview" topLeftCell="A73" zoomScale="60" zoomScaleNormal="100" workbookViewId="0">
      <selection activeCell="N3" sqref="N3"/>
    </sheetView>
  </sheetViews>
  <sheetFormatPr defaultRowHeight="15"/>
  <cols>
    <col min="1" max="1" width="2.42578125" customWidth="1"/>
    <col min="13" max="13" width="4.5703125" customWidth="1"/>
    <col min="14" max="14" width="40.85546875" customWidth="1"/>
    <col min="15" max="15" width="22.5703125" customWidth="1"/>
    <col min="18" max="18" width="11.5703125" bestFit="1" customWidth="1"/>
  </cols>
  <sheetData>
    <row r="1" spans="2:15" ht="21.75" thickBot="1">
      <c r="B1" s="286" t="s">
        <v>223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2:15" ht="20.25" thickTop="1" thickBot="1">
      <c r="B2" s="34"/>
      <c r="C2" s="55"/>
      <c r="D2" s="287" t="s">
        <v>0</v>
      </c>
      <c r="E2" s="288"/>
      <c r="F2" s="288"/>
      <c r="G2" s="288"/>
      <c r="H2" s="288"/>
      <c r="I2" s="288"/>
      <c r="J2" s="288"/>
      <c r="K2" s="288"/>
      <c r="L2" s="288"/>
      <c r="M2" s="2"/>
      <c r="N2" s="2"/>
      <c r="O2" s="3"/>
    </row>
    <row r="3" spans="2:15" ht="15.75" thickBot="1">
      <c r="B3" s="28"/>
      <c r="C3" s="29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1"/>
      <c r="N3" s="18" t="s">
        <v>281</v>
      </c>
      <c r="O3" s="19" t="s">
        <v>207</v>
      </c>
    </row>
    <row r="4" spans="2:15" ht="15.75" thickBot="1">
      <c r="B4" s="289" t="s">
        <v>1</v>
      </c>
      <c r="C4" s="56">
        <v>1</v>
      </c>
      <c r="D4" s="6">
        <v>1320</v>
      </c>
      <c r="E4" s="6">
        <v>1380</v>
      </c>
      <c r="F4" s="6">
        <v>1440</v>
      </c>
      <c r="G4" s="6">
        <v>1500</v>
      </c>
      <c r="H4" s="6"/>
      <c r="I4" s="6"/>
      <c r="J4" s="6"/>
      <c r="K4" s="6"/>
      <c r="L4" s="6"/>
      <c r="M4" s="1"/>
      <c r="N4" s="49" t="s">
        <v>2</v>
      </c>
      <c r="O4" s="50">
        <v>8.8816999999999993E-2</v>
      </c>
    </row>
    <row r="5" spans="2:15" ht="15.75" thickBot="1">
      <c r="B5" s="289"/>
      <c r="C5" s="56">
        <v>2</v>
      </c>
      <c r="D5" s="6">
        <v>1155</v>
      </c>
      <c r="E5" s="6">
        <v>1210</v>
      </c>
      <c r="F5" s="6">
        <v>1265</v>
      </c>
      <c r="G5" s="6">
        <v>1320</v>
      </c>
      <c r="H5" s="6">
        <v>1380</v>
      </c>
      <c r="I5" s="6">
        <v>1440</v>
      </c>
      <c r="J5" s="6"/>
      <c r="K5" s="6"/>
      <c r="L5" s="6"/>
      <c r="M5" s="1"/>
      <c r="N5" s="49" t="s">
        <v>3</v>
      </c>
      <c r="O5" s="51">
        <v>1390.27</v>
      </c>
    </row>
    <row r="6" spans="2:15" ht="15.75" thickBot="1">
      <c r="B6" s="289"/>
      <c r="C6" s="56">
        <v>3</v>
      </c>
      <c r="D6" s="6">
        <v>1020</v>
      </c>
      <c r="E6" s="6">
        <v>1065</v>
      </c>
      <c r="F6" s="6">
        <v>1110</v>
      </c>
      <c r="G6" s="6">
        <v>1155</v>
      </c>
      <c r="H6" s="6">
        <v>1210</v>
      </c>
      <c r="I6" s="6">
        <v>1265</v>
      </c>
      <c r="J6" s="6">
        <v>1320</v>
      </c>
      <c r="K6" s="6">
        <v>1380</v>
      </c>
      <c r="L6" s="6"/>
      <c r="M6" s="1"/>
      <c r="N6" s="52" t="s">
        <v>4</v>
      </c>
      <c r="O6" s="53">
        <v>2.8164999999999999E-2</v>
      </c>
    </row>
    <row r="7" spans="2:15" ht="15.75" thickBot="1">
      <c r="B7" s="289"/>
      <c r="C7" s="56">
        <v>4</v>
      </c>
      <c r="D7" s="6">
        <v>915</v>
      </c>
      <c r="E7" s="6">
        <v>950</v>
      </c>
      <c r="F7" s="6">
        <v>985</v>
      </c>
      <c r="G7" s="6">
        <v>1020</v>
      </c>
      <c r="H7" s="6">
        <v>1065</v>
      </c>
      <c r="I7" s="6">
        <v>1110</v>
      </c>
      <c r="J7" s="6">
        <v>1155</v>
      </c>
      <c r="K7" s="6">
        <v>1210</v>
      </c>
      <c r="L7" s="6">
        <v>1265</v>
      </c>
      <c r="M7" s="1"/>
      <c r="N7" s="20" t="s">
        <v>5</v>
      </c>
      <c r="O7" s="21">
        <v>500</v>
      </c>
    </row>
    <row r="8" spans="2:15" ht="15.75" thickBot="1">
      <c r="B8" s="289"/>
      <c r="C8" s="56">
        <v>5</v>
      </c>
      <c r="D8" s="6">
        <v>835</v>
      </c>
      <c r="E8" s="6">
        <v>865</v>
      </c>
      <c r="F8" s="6">
        <v>895</v>
      </c>
      <c r="G8" s="6">
        <v>915</v>
      </c>
      <c r="H8" s="6">
        <v>950</v>
      </c>
      <c r="I8" s="6">
        <v>985</v>
      </c>
      <c r="J8" s="6">
        <v>1020</v>
      </c>
      <c r="K8" s="6">
        <v>1065</v>
      </c>
      <c r="L8" s="6">
        <v>1110</v>
      </c>
      <c r="M8" s="1"/>
      <c r="N8" s="22" t="s">
        <v>6</v>
      </c>
      <c r="O8" s="23">
        <v>44.41</v>
      </c>
    </row>
    <row r="9" spans="2:15" ht="15.75" thickBot="1">
      <c r="B9" s="289"/>
      <c r="C9" s="56">
        <v>6</v>
      </c>
      <c r="D9" s="6">
        <v>760</v>
      </c>
      <c r="E9" s="6">
        <v>785</v>
      </c>
      <c r="F9" s="6">
        <v>810</v>
      </c>
      <c r="G9" s="6">
        <v>835</v>
      </c>
      <c r="H9" s="6">
        <v>865</v>
      </c>
      <c r="I9" s="6">
        <v>895</v>
      </c>
      <c r="J9" s="6">
        <v>915</v>
      </c>
      <c r="K9" s="6">
        <v>950</v>
      </c>
      <c r="L9" s="6">
        <v>985</v>
      </c>
      <c r="M9" s="1"/>
      <c r="N9" s="22" t="s">
        <v>7</v>
      </c>
      <c r="O9" s="21">
        <v>250</v>
      </c>
    </row>
    <row r="10" spans="2:15" ht="15.75" thickBot="1">
      <c r="B10" s="289"/>
      <c r="C10" s="56">
        <v>7</v>
      </c>
      <c r="D10" s="6">
        <v>705</v>
      </c>
      <c r="E10" s="6">
        <v>720</v>
      </c>
      <c r="F10" s="6">
        <v>740</v>
      </c>
      <c r="G10" s="6">
        <v>760</v>
      </c>
      <c r="H10" s="6">
        <v>785</v>
      </c>
      <c r="I10" s="6">
        <v>810</v>
      </c>
      <c r="J10" s="6">
        <v>835</v>
      </c>
      <c r="K10" s="6">
        <v>865</v>
      </c>
      <c r="L10" s="6">
        <v>895</v>
      </c>
      <c r="M10" s="1"/>
      <c r="N10" s="22" t="s">
        <v>8</v>
      </c>
      <c r="O10" s="23">
        <v>22.2</v>
      </c>
    </row>
    <row r="11" spans="2:15" ht="15.75" thickBot="1">
      <c r="B11" s="289"/>
      <c r="C11" s="56">
        <v>8</v>
      </c>
      <c r="D11" s="6">
        <v>660</v>
      </c>
      <c r="E11" s="6">
        <v>675</v>
      </c>
      <c r="F11" s="6">
        <v>690</v>
      </c>
      <c r="G11" s="6">
        <v>705</v>
      </c>
      <c r="H11" s="6">
        <v>720</v>
      </c>
      <c r="I11" s="6">
        <v>740</v>
      </c>
      <c r="J11" s="6">
        <v>760</v>
      </c>
      <c r="K11" s="6">
        <v>785</v>
      </c>
      <c r="L11" s="6">
        <v>810</v>
      </c>
      <c r="M11" s="1"/>
      <c r="N11" s="49" t="s">
        <v>9</v>
      </c>
      <c r="O11" s="54">
        <v>2134</v>
      </c>
    </row>
    <row r="12" spans="2:15" ht="15.75" thickBot="1">
      <c r="B12" s="289"/>
      <c r="C12" s="56">
        <v>9</v>
      </c>
      <c r="D12" s="6">
        <v>620</v>
      </c>
      <c r="E12" s="6">
        <v>630</v>
      </c>
      <c r="F12" s="6">
        <v>645</v>
      </c>
      <c r="G12" s="6">
        <v>660</v>
      </c>
      <c r="H12" s="6">
        <v>675</v>
      </c>
      <c r="I12" s="6">
        <v>690</v>
      </c>
      <c r="J12" s="6">
        <v>705</v>
      </c>
      <c r="K12" s="6">
        <v>720</v>
      </c>
      <c r="L12" s="6">
        <v>740</v>
      </c>
      <c r="M12" s="1"/>
      <c r="N12" s="49" t="s">
        <v>10</v>
      </c>
      <c r="O12" s="51">
        <v>189.54</v>
      </c>
    </row>
    <row r="13" spans="2:15" ht="15.75" thickBot="1">
      <c r="B13" s="289"/>
      <c r="C13" s="56">
        <v>10</v>
      </c>
      <c r="D13" s="6">
        <v>590</v>
      </c>
      <c r="E13" s="6">
        <v>600</v>
      </c>
      <c r="F13" s="6">
        <v>610</v>
      </c>
      <c r="G13" s="6">
        <v>620</v>
      </c>
      <c r="H13" s="6">
        <v>630</v>
      </c>
      <c r="I13" s="6">
        <v>645</v>
      </c>
      <c r="J13" s="6">
        <v>660</v>
      </c>
      <c r="K13" s="6">
        <v>675</v>
      </c>
      <c r="L13" s="6">
        <v>690</v>
      </c>
      <c r="M13" s="1"/>
      <c r="N13" s="22" t="s">
        <v>11</v>
      </c>
      <c r="O13" s="24">
        <v>2500</v>
      </c>
    </row>
    <row r="14" spans="2:15" ht="15.75" thickBot="1">
      <c r="B14" s="289"/>
      <c r="C14" s="56">
        <v>11</v>
      </c>
      <c r="D14" s="6">
        <v>560</v>
      </c>
      <c r="E14" s="6">
        <v>570</v>
      </c>
      <c r="F14" s="6">
        <v>580</v>
      </c>
      <c r="G14" s="6">
        <v>590</v>
      </c>
      <c r="H14" s="6">
        <v>600</v>
      </c>
      <c r="I14" s="6">
        <v>610</v>
      </c>
      <c r="J14" s="6">
        <v>620</v>
      </c>
      <c r="K14" s="6">
        <v>630</v>
      </c>
      <c r="L14" s="6">
        <v>645</v>
      </c>
      <c r="M14" s="1"/>
      <c r="N14" s="22" t="s">
        <v>12</v>
      </c>
      <c r="O14" s="23">
        <v>222.04</v>
      </c>
    </row>
    <row r="15" spans="2:15" ht="15.75" thickBot="1">
      <c r="B15" s="289"/>
      <c r="C15" s="56">
        <v>12</v>
      </c>
      <c r="D15" s="6">
        <v>545</v>
      </c>
      <c r="E15" s="6">
        <v>550</v>
      </c>
      <c r="F15" s="6">
        <v>555</v>
      </c>
      <c r="G15" s="6">
        <v>560</v>
      </c>
      <c r="H15" s="6">
        <v>570</v>
      </c>
      <c r="I15" s="6">
        <v>580</v>
      </c>
      <c r="J15" s="6">
        <v>590</v>
      </c>
      <c r="K15" s="6">
        <v>600</v>
      </c>
      <c r="L15" s="6">
        <v>610</v>
      </c>
      <c r="M15" s="1"/>
      <c r="N15" s="49" t="s">
        <v>13</v>
      </c>
      <c r="O15" s="51">
        <v>843.8</v>
      </c>
    </row>
    <row r="16" spans="2:15" ht="15.75" thickBot="1">
      <c r="B16" s="289"/>
      <c r="C16" s="56">
        <v>13</v>
      </c>
      <c r="D16" s="6">
        <v>530</v>
      </c>
      <c r="E16" s="6">
        <v>535</v>
      </c>
      <c r="F16" s="6">
        <v>540</v>
      </c>
      <c r="G16" s="6">
        <v>545</v>
      </c>
      <c r="H16" s="6">
        <v>550</v>
      </c>
      <c r="I16" s="6">
        <v>555</v>
      </c>
      <c r="J16" s="6">
        <v>560</v>
      </c>
      <c r="K16" s="6">
        <v>570</v>
      </c>
      <c r="L16" s="6">
        <v>580</v>
      </c>
      <c r="M16" s="1"/>
      <c r="N16" s="49" t="s">
        <v>14</v>
      </c>
      <c r="O16" s="51">
        <v>1687.5</v>
      </c>
    </row>
    <row r="17" spans="2:15" ht="15.75" thickBot="1">
      <c r="B17" s="289"/>
      <c r="C17" s="56">
        <v>14</v>
      </c>
      <c r="D17" s="6">
        <v>515</v>
      </c>
      <c r="E17" s="6">
        <v>520</v>
      </c>
      <c r="F17" s="6">
        <v>525</v>
      </c>
      <c r="G17" s="6">
        <v>530</v>
      </c>
      <c r="H17" s="6">
        <v>535</v>
      </c>
      <c r="I17" s="6">
        <v>540</v>
      </c>
      <c r="J17" s="6">
        <v>545</v>
      </c>
      <c r="K17" s="6">
        <v>550</v>
      </c>
      <c r="L17" s="6">
        <v>555</v>
      </c>
      <c r="M17" s="1"/>
      <c r="N17" s="22" t="s">
        <v>15</v>
      </c>
      <c r="O17" s="23">
        <v>843.76</v>
      </c>
    </row>
    <row r="18" spans="2:15" ht="15.75" thickBot="1">
      <c r="B18" s="289"/>
      <c r="C18" s="57">
        <v>15</v>
      </c>
      <c r="D18" s="6">
        <v>500</v>
      </c>
      <c r="E18" s="6">
        <v>505</v>
      </c>
      <c r="F18" s="6">
        <v>510</v>
      </c>
      <c r="G18" s="6">
        <v>515</v>
      </c>
      <c r="H18" s="6">
        <v>520</v>
      </c>
      <c r="I18" s="6">
        <v>525</v>
      </c>
      <c r="J18" s="6">
        <v>530</v>
      </c>
      <c r="K18" s="6">
        <v>535</v>
      </c>
      <c r="L18" s="6">
        <v>540</v>
      </c>
      <c r="M18" s="1"/>
      <c r="N18" s="22" t="s">
        <v>16</v>
      </c>
      <c r="O18" s="23">
        <v>70.31</v>
      </c>
    </row>
    <row r="19" spans="2:15" ht="16.5" thickBot="1">
      <c r="B19" s="4"/>
      <c r="C19" s="290" t="s">
        <v>17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5"/>
    </row>
    <row r="20" spans="2:15" ht="15.75" thickTop="1">
      <c r="B20" s="274" t="s">
        <v>18</v>
      </c>
      <c r="C20" s="212"/>
      <c r="D20" s="212"/>
      <c r="E20" s="212"/>
      <c r="F20" s="212"/>
      <c r="G20" s="212"/>
      <c r="H20" s="213"/>
      <c r="I20" s="274" t="s">
        <v>19</v>
      </c>
      <c r="J20" s="212"/>
      <c r="K20" s="212"/>
      <c r="L20" s="212"/>
      <c r="M20" s="212"/>
      <c r="N20" s="212"/>
      <c r="O20" s="213"/>
    </row>
    <row r="21" spans="2:15">
      <c r="B21" s="58"/>
      <c r="C21" s="29" t="s">
        <v>53</v>
      </c>
      <c r="D21" s="18"/>
      <c r="E21" s="18"/>
      <c r="F21" s="18"/>
      <c r="G21" s="18"/>
      <c r="H21" s="59"/>
      <c r="I21" s="293" t="s">
        <v>36</v>
      </c>
      <c r="J21" s="294"/>
      <c r="K21" s="25"/>
      <c r="L21" s="25"/>
      <c r="M21" s="7" t="s">
        <v>34</v>
      </c>
      <c r="N21" s="65" t="s">
        <v>35</v>
      </c>
      <c r="O21" s="26"/>
    </row>
    <row r="22" spans="2:15">
      <c r="B22" s="216" t="s">
        <v>20</v>
      </c>
      <c r="C22" s="217"/>
      <c r="D22" s="217"/>
      <c r="E22" s="217"/>
      <c r="F22" s="60" t="s">
        <v>23</v>
      </c>
      <c r="G22" s="248" t="s">
        <v>33</v>
      </c>
      <c r="H22" s="291"/>
      <c r="I22" s="284" t="s">
        <v>20</v>
      </c>
      <c r="J22" s="285"/>
      <c r="K22" s="285"/>
      <c r="L22" s="285"/>
      <c r="M22" s="66"/>
      <c r="N22" s="66"/>
      <c r="O22" s="71"/>
    </row>
    <row r="23" spans="2:15">
      <c r="B23" s="216" t="s">
        <v>21</v>
      </c>
      <c r="C23" s="217"/>
      <c r="D23" s="217"/>
      <c r="E23" s="217"/>
      <c r="F23" s="61"/>
      <c r="G23" s="292"/>
      <c r="H23" s="291"/>
      <c r="I23" s="284" t="s">
        <v>21</v>
      </c>
      <c r="J23" s="285"/>
      <c r="K23" s="285"/>
      <c r="L23" s="285"/>
      <c r="M23" s="66"/>
      <c r="N23" s="66"/>
      <c r="O23" s="71"/>
    </row>
    <row r="24" spans="2:15">
      <c r="B24" s="216" t="s">
        <v>22</v>
      </c>
      <c r="C24" s="217"/>
      <c r="D24" s="217"/>
      <c r="E24" s="217"/>
      <c r="F24" s="61">
        <v>245</v>
      </c>
      <c r="G24" s="249">
        <v>2067.21</v>
      </c>
      <c r="H24" s="250"/>
      <c r="I24" s="284" t="s">
        <v>43</v>
      </c>
      <c r="J24" s="285"/>
      <c r="K24" s="285"/>
      <c r="L24" s="285"/>
      <c r="M24" s="72">
        <v>1</v>
      </c>
      <c r="N24" s="66">
        <v>6400</v>
      </c>
      <c r="O24" s="71">
        <v>568.41999999999996</v>
      </c>
    </row>
    <row r="25" spans="2:15">
      <c r="B25" s="216" t="s">
        <v>24</v>
      </c>
      <c r="C25" s="217"/>
      <c r="D25" s="217"/>
      <c r="E25" s="217"/>
      <c r="F25" s="61">
        <v>215</v>
      </c>
      <c r="G25" s="249">
        <v>1814.08</v>
      </c>
      <c r="H25" s="250"/>
      <c r="I25" s="284" t="s">
        <v>37</v>
      </c>
      <c r="J25" s="285"/>
      <c r="K25" s="285"/>
      <c r="L25" s="285"/>
      <c r="M25" s="72">
        <v>1</v>
      </c>
      <c r="N25" s="66">
        <v>5300</v>
      </c>
      <c r="O25" s="71">
        <v>470.73</v>
      </c>
    </row>
    <row r="26" spans="2:15">
      <c r="B26" s="216" t="s">
        <v>25</v>
      </c>
      <c r="C26" s="217"/>
      <c r="D26" s="217"/>
      <c r="E26" s="217"/>
      <c r="F26" s="61">
        <v>175</v>
      </c>
      <c r="G26" s="249">
        <v>1476.58</v>
      </c>
      <c r="H26" s="250"/>
      <c r="I26" s="284" t="s">
        <v>38</v>
      </c>
      <c r="J26" s="285"/>
      <c r="K26" s="285"/>
      <c r="L26" s="285"/>
      <c r="M26" s="73">
        <v>42064</v>
      </c>
      <c r="N26" s="66">
        <v>4800</v>
      </c>
      <c r="O26" s="91">
        <v>426.32</v>
      </c>
    </row>
    <row r="27" spans="2:15">
      <c r="B27" s="216" t="s">
        <v>26</v>
      </c>
      <c r="C27" s="217"/>
      <c r="D27" s="217"/>
      <c r="E27" s="217"/>
      <c r="F27" s="61">
        <v>165</v>
      </c>
      <c r="G27" s="249">
        <v>1392.2</v>
      </c>
      <c r="H27" s="250"/>
      <c r="I27" s="284" t="s">
        <v>39</v>
      </c>
      <c r="J27" s="285"/>
      <c r="K27" s="285"/>
      <c r="L27" s="285"/>
      <c r="M27" s="74">
        <v>42127</v>
      </c>
      <c r="N27" s="66">
        <v>3600</v>
      </c>
      <c r="O27" s="91">
        <v>319.74</v>
      </c>
    </row>
    <row r="28" spans="2:15">
      <c r="B28" s="216" t="s">
        <v>27</v>
      </c>
      <c r="C28" s="217"/>
      <c r="D28" s="217"/>
      <c r="E28" s="217"/>
      <c r="F28" s="61"/>
      <c r="G28" s="62"/>
      <c r="H28" s="63"/>
      <c r="I28" s="284" t="s">
        <v>40</v>
      </c>
      <c r="J28" s="285"/>
      <c r="K28" s="285"/>
      <c r="L28" s="285"/>
      <c r="M28" s="72">
        <v>1</v>
      </c>
      <c r="N28" s="66">
        <v>3600</v>
      </c>
      <c r="O28" s="91">
        <v>319.74</v>
      </c>
    </row>
    <row r="29" spans="2:15">
      <c r="B29" s="216" t="s">
        <v>32</v>
      </c>
      <c r="C29" s="217"/>
      <c r="D29" s="217"/>
      <c r="E29" s="217"/>
      <c r="F29" s="61">
        <v>130</v>
      </c>
      <c r="G29" s="249">
        <v>1096.8800000000001</v>
      </c>
      <c r="H29" s="250"/>
      <c r="I29" s="284" t="s">
        <v>42</v>
      </c>
      <c r="J29" s="285"/>
      <c r="K29" s="285"/>
      <c r="L29" s="285"/>
      <c r="M29" s="72">
        <v>2</v>
      </c>
      <c r="N29" s="66">
        <v>2700</v>
      </c>
      <c r="O29" s="71">
        <v>239.8</v>
      </c>
    </row>
    <row r="30" spans="2:15" ht="15.75" thickBot="1">
      <c r="B30" s="216" t="s">
        <v>31</v>
      </c>
      <c r="C30" s="217"/>
      <c r="D30" s="217"/>
      <c r="E30" s="217"/>
      <c r="F30" s="61">
        <v>117</v>
      </c>
      <c r="G30" s="249">
        <v>987.2</v>
      </c>
      <c r="H30" s="250"/>
      <c r="I30" s="284" t="s">
        <v>41</v>
      </c>
      <c r="J30" s="285"/>
      <c r="K30" s="285"/>
      <c r="L30" s="285"/>
      <c r="M30" s="75">
        <v>3</v>
      </c>
      <c r="N30" s="66">
        <v>2300</v>
      </c>
      <c r="O30" s="71">
        <v>204.28</v>
      </c>
    </row>
    <row r="31" spans="2:15" ht="16.5" thickTop="1" thickBot="1">
      <c r="B31" s="216" t="s">
        <v>30</v>
      </c>
      <c r="C31" s="217"/>
      <c r="D31" s="217"/>
      <c r="E31" s="217"/>
      <c r="F31" s="61">
        <v>110</v>
      </c>
      <c r="G31" s="249">
        <v>928.13</v>
      </c>
      <c r="H31" s="250"/>
      <c r="I31" s="299" t="s">
        <v>224</v>
      </c>
      <c r="J31" s="300"/>
      <c r="K31" s="300"/>
      <c r="L31" s="300"/>
      <c r="M31" s="301"/>
      <c r="N31" s="301"/>
      <c r="O31" s="302"/>
    </row>
    <row r="32" spans="2:15" ht="15.75" thickTop="1">
      <c r="B32" s="216" t="s">
        <v>29</v>
      </c>
      <c r="C32" s="217"/>
      <c r="D32" s="217"/>
      <c r="E32" s="217"/>
      <c r="F32" s="61">
        <v>104</v>
      </c>
      <c r="G32" s="249">
        <v>877.51</v>
      </c>
      <c r="H32" s="249"/>
      <c r="I32" s="34"/>
      <c r="J32" s="275" t="s">
        <v>45</v>
      </c>
      <c r="K32" s="212"/>
      <c r="L32" s="212"/>
      <c r="M32" s="212"/>
      <c r="N32" s="212"/>
      <c r="O32" s="48" t="s">
        <v>46</v>
      </c>
    </row>
    <row r="33" spans="2:15" ht="15.75" thickBot="1">
      <c r="B33" s="214" t="s">
        <v>28</v>
      </c>
      <c r="C33" s="215"/>
      <c r="D33" s="215"/>
      <c r="E33" s="215"/>
      <c r="F33" s="64">
        <v>98</v>
      </c>
      <c r="G33" s="251">
        <v>826.88</v>
      </c>
      <c r="H33" s="251"/>
      <c r="I33" s="216" t="s">
        <v>53</v>
      </c>
      <c r="J33" s="217"/>
      <c r="K33" s="18" t="s">
        <v>160</v>
      </c>
      <c r="L33" s="61" t="s">
        <v>55</v>
      </c>
      <c r="M33" s="35" t="s">
        <v>56</v>
      </c>
      <c r="N33" s="61" t="s">
        <v>57</v>
      </c>
      <c r="O33" s="69" t="s">
        <v>58</v>
      </c>
    </row>
    <row r="34" spans="2:15" ht="15.75" thickTop="1">
      <c r="B34" s="296" t="s">
        <v>44</v>
      </c>
      <c r="C34" s="233"/>
      <c r="D34" s="233"/>
      <c r="E34" s="233"/>
      <c r="F34" s="233"/>
      <c r="G34" s="233"/>
      <c r="H34" s="297"/>
      <c r="I34" s="284" t="s">
        <v>59</v>
      </c>
      <c r="J34" s="285"/>
      <c r="K34" s="61" t="s">
        <v>67</v>
      </c>
      <c r="L34" s="61">
        <v>8.8816999999999993E-2</v>
      </c>
      <c r="M34" s="61">
        <v>10</v>
      </c>
      <c r="N34" s="62">
        <v>26.65</v>
      </c>
      <c r="O34" s="69">
        <v>85.28</v>
      </c>
    </row>
    <row r="35" spans="2:15">
      <c r="B35" s="28"/>
      <c r="C35" s="298" t="s">
        <v>36</v>
      </c>
      <c r="D35" s="298"/>
      <c r="E35" s="29"/>
      <c r="F35" s="29"/>
      <c r="G35" s="29"/>
      <c r="H35" s="76" t="s">
        <v>47</v>
      </c>
      <c r="I35" s="284" t="s">
        <v>60</v>
      </c>
      <c r="J35" s="285"/>
      <c r="K35" s="61" t="s">
        <v>68</v>
      </c>
      <c r="L35" s="92">
        <v>8.8816999999999993E-2</v>
      </c>
      <c r="M35" s="61">
        <v>10</v>
      </c>
      <c r="N35" s="62">
        <v>22.2</v>
      </c>
      <c r="O35" s="69">
        <v>71.040000000000006</v>
      </c>
    </row>
    <row r="36" spans="2:15">
      <c r="B36" s="284" t="s">
        <v>48</v>
      </c>
      <c r="C36" s="285"/>
      <c r="D36" s="285"/>
      <c r="E36" s="285"/>
      <c r="F36" s="267" t="s">
        <v>234</v>
      </c>
      <c r="G36" s="268"/>
      <c r="H36" s="71">
        <v>70</v>
      </c>
      <c r="I36" s="284" t="s">
        <v>61</v>
      </c>
      <c r="J36" s="285"/>
      <c r="K36" s="61" t="s">
        <v>69</v>
      </c>
      <c r="L36" s="92">
        <v>8.8816999999999993E-2</v>
      </c>
      <c r="M36" s="61">
        <v>10</v>
      </c>
      <c r="N36" s="62">
        <v>17.760000000000002</v>
      </c>
      <c r="O36" s="69">
        <v>56.83</v>
      </c>
    </row>
    <row r="37" spans="2:15">
      <c r="B37" s="284" t="s">
        <v>49</v>
      </c>
      <c r="C37" s="285"/>
      <c r="D37" s="285"/>
      <c r="E37" s="285"/>
      <c r="F37" s="267" t="s">
        <v>235</v>
      </c>
      <c r="G37" s="268"/>
      <c r="H37" s="71">
        <v>30</v>
      </c>
      <c r="I37" s="284" t="s">
        <v>62</v>
      </c>
      <c r="J37" s="285"/>
      <c r="K37" s="61" t="s">
        <v>70</v>
      </c>
      <c r="L37" s="92">
        <v>8.8816999999999993E-2</v>
      </c>
      <c r="M37" s="61">
        <v>12</v>
      </c>
      <c r="N37" s="62">
        <v>14.21</v>
      </c>
      <c r="O37" s="69">
        <v>45.47</v>
      </c>
    </row>
    <row r="38" spans="2:15">
      <c r="B38" s="284" t="s">
        <v>50</v>
      </c>
      <c r="C38" s="285"/>
      <c r="D38" s="285"/>
      <c r="E38" s="285"/>
      <c r="F38" s="30"/>
      <c r="G38" s="30"/>
      <c r="H38" s="71">
        <v>20</v>
      </c>
      <c r="I38" s="284" t="s">
        <v>63</v>
      </c>
      <c r="J38" s="285"/>
      <c r="K38" s="27" t="s">
        <v>74</v>
      </c>
      <c r="L38" s="27" t="s">
        <v>74</v>
      </c>
      <c r="M38" s="61">
        <v>0</v>
      </c>
      <c r="N38" s="27" t="s">
        <v>72</v>
      </c>
      <c r="O38" s="31" t="s">
        <v>77</v>
      </c>
    </row>
    <row r="39" spans="2:15">
      <c r="B39" s="284" t="s">
        <v>51</v>
      </c>
      <c r="C39" s="285"/>
      <c r="D39" s="285"/>
      <c r="E39" s="285"/>
      <c r="F39" s="30"/>
      <c r="G39" s="30"/>
      <c r="H39" s="71">
        <v>20</v>
      </c>
      <c r="I39" s="284" t="s">
        <v>64</v>
      </c>
      <c r="J39" s="285"/>
      <c r="K39" s="27" t="s">
        <v>76</v>
      </c>
      <c r="L39" s="27" t="s">
        <v>74</v>
      </c>
      <c r="M39" s="61">
        <v>5</v>
      </c>
      <c r="N39" s="27" t="s">
        <v>72</v>
      </c>
      <c r="O39" s="31" t="s">
        <v>77</v>
      </c>
    </row>
    <row r="40" spans="2:15">
      <c r="B40" s="284" t="s">
        <v>52</v>
      </c>
      <c r="C40" s="285"/>
      <c r="D40" s="285"/>
      <c r="E40" s="285"/>
      <c r="F40" s="30"/>
      <c r="G40" s="30"/>
      <c r="H40" s="71">
        <v>15</v>
      </c>
      <c r="I40" s="284" t="s">
        <v>65</v>
      </c>
      <c r="J40" s="285"/>
      <c r="K40" s="27" t="s">
        <v>76</v>
      </c>
      <c r="L40" s="27" t="s">
        <v>75</v>
      </c>
      <c r="M40" s="61">
        <v>5</v>
      </c>
      <c r="N40" s="27" t="s">
        <v>73</v>
      </c>
      <c r="O40" s="31" t="s">
        <v>77</v>
      </c>
    </row>
    <row r="41" spans="2:15" ht="15.75" thickBot="1">
      <c r="B41" s="272"/>
      <c r="C41" s="295"/>
      <c r="D41" s="295"/>
      <c r="E41" s="295"/>
      <c r="F41" s="32"/>
      <c r="G41" s="32"/>
      <c r="H41" s="33"/>
      <c r="I41" s="272" t="s">
        <v>66</v>
      </c>
      <c r="J41" s="295"/>
      <c r="K41" s="64" t="s">
        <v>71</v>
      </c>
      <c r="L41" s="64" t="s">
        <v>225</v>
      </c>
      <c r="M41" s="64">
        <v>0</v>
      </c>
      <c r="N41" s="82">
        <v>12.43</v>
      </c>
      <c r="O41" s="70">
        <v>39.78</v>
      </c>
    </row>
    <row r="42" spans="2:15" ht="15.75" thickTop="1">
      <c r="B42" s="36"/>
      <c r="C42" s="303" t="s">
        <v>80</v>
      </c>
      <c r="D42" s="276"/>
      <c r="E42" s="276"/>
      <c r="F42" s="276"/>
      <c r="G42" s="276"/>
      <c r="H42" s="37"/>
      <c r="I42" s="274" t="s">
        <v>145</v>
      </c>
      <c r="J42" s="275"/>
      <c r="K42" s="275"/>
      <c r="L42" s="275"/>
      <c r="M42" s="275"/>
      <c r="N42" s="276"/>
      <c r="O42" s="277"/>
    </row>
    <row r="43" spans="2:15">
      <c r="B43" s="38"/>
      <c r="C43" s="304" t="s">
        <v>81</v>
      </c>
      <c r="D43" s="305"/>
      <c r="E43" s="279" t="s">
        <v>82</v>
      </c>
      <c r="F43" s="281"/>
      <c r="G43" s="279" t="s">
        <v>83</v>
      </c>
      <c r="H43" s="306"/>
      <c r="I43" s="278" t="s">
        <v>146</v>
      </c>
      <c r="J43" s="279"/>
      <c r="K43" s="65" t="s">
        <v>160</v>
      </c>
      <c r="L43" s="279" t="s">
        <v>147</v>
      </c>
      <c r="M43" s="279"/>
      <c r="N43" s="79" t="s">
        <v>148</v>
      </c>
      <c r="O43" s="80" t="s">
        <v>149</v>
      </c>
    </row>
    <row r="44" spans="2:15">
      <c r="B44" s="307" t="s">
        <v>84</v>
      </c>
      <c r="C44" s="305"/>
      <c r="D44" s="305"/>
      <c r="E44" s="77" t="s">
        <v>89</v>
      </c>
      <c r="F44" s="66">
        <v>180</v>
      </c>
      <c r="G44" s="282">
        <v>1518.76</v>
      </c>
      <c r="H44" s="310"/>
      <c r="I44" s="280" t="s">
        <v>150</v>
      </c>
      <c r="J44" s="281"/>
      <c r="K44" s="66">
        <v>300</v>
      </c>
      <c r="L44" s="282">
        <v>26.64</v>
      </c>
      <c r="M44" s="282"/>
      <c r="N44" s="66">
        <v>600</v>
      </c>
      <c r="O44" s="91">
        <v>53.29</v>
      </c>
    </row>
    <row r="45" spans="2:15">
      <c r="B45" s="307" t="s">
        <v>85</v>
      </c>
      <c r="C45" s="305"/>
      <c r="D45" s="305"/>
      <c r="E45" s="77" t="s">
        <v>89</v>
      </c>
      <c r="F45" s="66">
        <v>150</v>
      </c>
      <c r="G45" s="282">
        <v>1265.6400000000001</v>
      </c>
      <c r="H45" s="310"/>
      <c r="I45" s="280" t="s">
        <v>151</v>
      </c>
      <c r="J45" s="281"/>
      <c r="K45" s="66">
        <v>600</v>
      </c>
      <c r="L45" s="282">
        <v>53.29</v>
      </c>
      <c r="M45" s="282"/>
      <c r="N45" s="66">
        <v>1200</v>
      </c>
      <c r="O45" s="91">
        <v>106.58</v>
      </c>
    </row>
    <row r="46" spans="2:15">
      <c r="B46" s="307" t="s">
        <v>86</v>
      </c>
      <c r="C46" s="305"/>
      <c r="D46" s="305"/>
      <c r="E46" s="77" t="s">
        <v>89</v>
      </c>
      <c r="F46" s="66">
        <v>130</v>
      </c>
      <c r="G46" s="282">
        <v>1096.8800000000001</v>
      </c>
      <c r="H46" s="310"/>
      <c r="I46" s="280" t="s">
        <v>152</v>
      </c>
      <c r="J46" s="281"/>
      <c r="K46" s="66">
        <v>900</v>
      </c>
      <c r="L46" s="282">
        <v>79.930000000000007</v>
      </c>
      <c r="M46" s="282"/>
      <c r="N46" s="66">
        <v>1800</v>
      </c>
      <c r="O46" s="91">
        <v>159.87</v>
      </c>
    </row>
    <row r="47" spans="2:15">
      <c r="B47" s="307" t="s">
        <v>87</v>
      </c>
      <c r="C47" s="305"/>
      <c r="D47" s="305"/>
      <c r="E47" s="77" t="s">
        <v>89</v>
      </c>
      <c r="F47" s="66">
        <v>70</v>
      </c>
      <c r="G47" s="282">
        <v>590.63</v>
      </c>
      <c r="H47" s="310"/>
      <c r="I47" s="280" t="s">
        <v>153</v>
      </c>
      <c r="J47" s="281"/>
      <c r="K47" s="66">
        <v>1200</v>
      </c>
      <c r="L47" s="282">
        <v>106.58</v>
      </c>
      <c r="M47" s="282"/>
      <c r="N47" s="66">
        <v>2400</v>
      </c>
      <c r="O47" s="91">
        <v>213.16</v>
      </c>
    </row>
    <row r="48" spans="2:15" ht="15.75" thickBot="1">
      <c r="B48" s="308" t="s">
        <v>88</v>
      </c>
      <c r="C48" s="309"/>
      <c r="D48" s="309"/>
      <c r="E48" s="78" t="s">
        <v>89</v>
      </c>
      <c r="F48" s="68">
        <v>40</v>
      </c>
      <c r="G48" s="283">
        <v>337.5</v>
      </c>
      <c r="H48" s="311"/>
      <c r="I48" s="280" t="s">
        <v>154</v>
      </c>
      <c r="J48" s="281"/>
      <c r="K48" s="66">
        <v>1500</v>
      </c>
      <c r="L48" s="282">
        <v>133.22</v>
      </c>
      <c r="M48" s="282"/>
      <c r="N48" s="66">
        <v>3000</v>
      </c>
      <c r="O48" s="91">
        <v>266.45</v>
      </c>
    </row>
    <row r="49" spans="2:15" ht="15.75" thickTop="1">
      <c r="B49" s="274" t="s">
        <v>90</v>
      </c>
      <c r="C49" s="275"/>
      <c r="D49" s="275"/>
      <c r="E49" s="312"/>
      <c r="F49" s="318" t="s">
        <v>237</v>
      </c>
      <c r="G49" s="319"/>
      <c r="H49" s="320"/>
      <c r="I49" s="280" t="s">
        <v>155</v>
      </c>
      <c r="J49" s="281"/>
      <c r="K49" s="66">
        <v>1800</v>
      </c>
      <c r="L49" s="282">
        <v>159.87</v>
      </c>
      <c r="M49" s="282"/>
      <c r="N49" s="66">
        <v>3600</v>
      </c>
      <c r="O49" s="91">
        <v>319.74</v>
      </c>
    </row>
    <row r="50" spans="2:15">
      <c r="B50" s="313" t="s">
        <v>91</v>
      </c>
      <c r="C50" s="314"/>
      <c r="D50" s="315" t="s">
        <v>226</v>
      </c>
      <c r="E50" s="316"/>
      <c r="F50" s="216" t="s">
        <v>92</v>
      </c>
      <c r="G50" s="217"/>
      <c r="H50" s="69">
        <v>880</v>
      </c>
      <c r="I50" s="280" t="s">
        <v>156</v>
      </c>
      <c r="J50" s="281"/>
      <c r="K50" s="66">
        <v>2100</v>
      </c>
      <c r="L50" s="282">
        <v>186.52</v>
      </c>
      <c r="M50" s="282"/>
      <c r="N50" s="66">
        <v>4200</v>
      </c>
      <c r="O50" s="91">
        <v>373.03</v>
      </c>
    </row>
    <row r="51" spans="2:15">
      <c r="B51" s="317">
        <v>3541.37</v>
      </c>
      <c r="C51" s="292"/>
      <c r="D51" s="249">
        <v>4092.53</v>
      </c>
      <c r="E51" s="291"/>
      <c r="F51" s="216" t="s">
        <v>93</v>
      </c>
      <c r="G51" s="217"/>
      <c r="H51" s="69">
        <v>440</v>
      </c>
      <c r="I51" s="280" t="s">
        <v>157</v>
      </c>
      <c r="J51" s="281"/>
      <c r="K51" s="66">
        <v>2400</v>
      </c>
      <c r="L51" s="282">
        <v>213.16</v>
      </c>
      <c r="M51" s="282"/>
      <c r="N51" s="66">
        <v>4900</v>
      </c>
      <c r="O51" s="91">
        <v>435.2</v>
      </c>
    </row>
    <row r="52" spans="2:15" ht="15.75" thickBot="1">
      <c r="B52" s="39"/>
      <c r="C52" s="40"/>
      <c r="D52" s="41"/>
      <c r="E52" s="42"/>
      <c r="F52" s="214" t="s">
        <v>94</v>
      </c>
      <c r="G52" s="215"/>
      <c r="H52" s="70">
        <v>200</v>
      </c>
      <c r="I52" s="280" t="s">
        <v>158</v>
      </c>
      <c r="J52" s="281"/>
      <c r="K52" s="66">
        <v>2700</v>
      </c>
      <c r="L52" s="282">
        <v>239.8</v>
      </c>
      <c r="M52" s="282"/>
      <c r="N52" s="66">
        <v>5400</v>
      </c>
      <c r="O52" s="91">
        <v>479.61</v>
      </c>
    </row>
    <row r="53" spans="2:15" ht="16.5" thickTop="1" thickBot="1">
      <c r="B53" s="43"/>
      <c r="C53" s="321" t="s">
        <v>95</v>
      </c>
      <c r="D53" s="322"/>
      <c r="E53" s="322"/>
      <c r="F53" s="322"/>
      <c r="G53" s="322"/>
      <c r="H53" s="44"/>
      <c r="I53" s="264" t="s">
        <v>159</v>
      </c>
      <c r="J53" s="265"/>
      <c r="K53" s="68">
        <v>3000</v>
      </c>
      <c r="L53" s="283">
        <v>266.45</v>
      </c>
      <c r="M53" s="283"/>
      <c r="N53" s="68">
        <v>6000</v>
      </c>
      <c r="O53" s="89">
        <v>532.9</v>
      </c>
    </row>
    <row r="54" spans="2:15" ht="15.75" thickTop="1">
      <c r="B54" s="323" t="s">
        <v>96</v>
      </c>
      <c r="C54" s="324"/>
      <c r="D54" s="248" t="s">
        <v>97</v>
      </c>
      <c r="E54" s="248"/>
      <c r="F54" s="248" t="s">
        <v>98</v>
      </c>
      <c r="G54" s="248"/>
      <c r="H54" s="325"/>
      <c r="I54" s="45"/>
      <c r="J54" s="275" t="s">
        <v>137</v>
      </c>
      <c r="K54" s="275"/>
      <c r="L54" s="275"/>
      <c r="M54" s="275"/>
      <c r="N54" s="275"/>
      <c r="O54" s="37"/>
    </row>
    <row r="55" spans="2:15">
      <c r="B55" s="256">
        <v>1021.5</v>
      </c>
      <c r="C55" s="254"/>
      <c r="D55" s="254">
        <v>739.79</v>
      </c>
      <c r="E55" s="254"/>
      <c r="F55" s="257" t="s">
        <v>99</v>
      </c>
      <c r="G55" s="257"/>
      <c r="H55" s="258"/>
      <c r="I55" s="355" t="s">
        <v>129</v>
      </c>
      <c r="J55" s="356"/>
      <c r="K55" s="356"/>
      <c r="L55" s="356"/>
      <c r="M55" s="356"/>
      <c r="N55" s="60" t="s">
        <v>33</v>
      </c>
      <c r="O55" s="76" t="s">
        <v>54</v>
      </c>
    </row>
    <row r="56" spans="2:15">
      <c r="B56" s="256">
        <v>1071</v>
      </c>
      <c r="C56" s="254"/>
      <c r="D56" s="254">
        <v>846</v>
      </c>
      <c r="E56" s="254"/>
      <c r="F56" s="257" t="s">
        <v>100</v>
      </c>
      <c r="G56" s="257"/>
      <c r="H56" s="258"/>
      <c r="I56" s="284" t="s">
        <v>138</v>
      </c>
      <c r="J56" s="294"/>
      <c r="K56" s="294"/>
      <c r="L56" s="294"/>
      <c r="M56" s="294"/>
      <c r="N56" s="66">
        <v>621.71</v>
      </c>
      <c r="O56" s="71">
        <v>7000</v>
      </c>
    </row>
    <row r="57" spans="2:15">
      <c r="B57" s="256">
        <v>1134</v>
      </c>
      <c r="C57" s="254"/>
      <c r="D57" s="254">
        <v>891.03</v>
      </c>
      <c r="E57" s="254"/>
      <c r="F57" s="257" t="s">
        <v>101</v>
      </c>
      <c r="G57" s="257"/>
      <c r="H57" s="258"/>
      <c r="I57" s="284" t="s">
        <v>139</v>
      </c>
      <c r="J57" s="294"/>
      <c r="K57" s="294"/>
      <c r="L57" s="294"/>
      <c r="M57" s="294"/>
      <c r="N57" s="66">
        <v>532.9</v>
      </c>
      <c r="O57" s="71">
        <v>6000</v>
      </c>
    </row>
    <row r="58" spans="2:15">
      <c r="B58" s="256">
        <v>1201.5</v>
      </c>
      <c r="C58" s="254"/>
      <c r="D58" s="254">
        <v>891.03</v>
      </c>
      <c r="E58" s="254"/>
      <c r="F58" s="257" t="s">
        <v>102</v>
      </c>
      <c r="G58" s="257"/>
      <c r="H58" s="258"/>
      <c r="I58" s="284" t="s">
        <v>140</v>
      </c>
      <c r="J58" s="294"/>
      <c r="K58" s="294"/>
      <c r="L58" s="294"/>
      <c r="M58" s="294"/>
      <c r="N58" s="66">
        <v>399.67</v>
      </c>
      <c r="O58" s="71">
        <v>4500</v>
      </c>
    </row>
    <row r="59" spans="2:15">
      <c r="B59" s="256">
        <v>1273.5</v>
      </c>
      <c r="C59" s="254"/>
      <c r="D59" s="254">
        <v>891.03</v>
      </c>
      <c r="E59" s="254"/>
      <c r="F59" s="257" t="s">
        <v>221</v>
      </c>
      <c r="G59" s="257"/>
      <c r="H59" s="258"/>
      <c r="I59" s="284" t="s">
        <v>141</v>
      </c>
      <c r="J59" s="294"/>
      <c r="K59" s="294"/>
      <c r="L59" s="294"/>
      <c r="M59" s="294"/>
      <c r="N59" s="66">
        <v>177.63</v>
      </c>
      <c r="O59" s="71">
        <v>2000</v>
      </c>
    </row>
    <row r="60" spans="2:15" ht="15.75" thickBot="1">
      <c r="B60" s="329">
        <v>1647</v>
      </c>
      <c r="C60" s="255"/>
      <c r="D60" s="255">
        <v>1300.99</v>
      </c>
      <c r="E60" s="255"/>
      <c r="F60" s="259" t="s">
        <v>222</v>
      </c>
      <c r="G60" s="259"/>
      <c r="H60" s="260"/>
      <c r="I60" s="284" t="s">
        <v>142</v>
      </c>
      <c r="J60" s="294"/>
      <c r="K60" s="294"/>
      <c r="L60" s="294"/>
      <c r="M60" s="294"/>
      <c r="N60" s="66">
        <v>177.63</v>
      </c>
      <c r="O60" s="71">
        <v>2000</v>
      </c>
    </row>
    <row r="61" spans="2:15" ht="16.5" thickTop="1" thickBot="1">
      <c r="B61" s="326" t="s">
        <v>103</v>
      </c>
      <c r="C61" s="327"/>
      <c r="D61" s="327"/>
      <c r="E61" s="328"/>
      <c r="F61" s="326" t="s">
        <v>16</v>
      </c>
      <c r="G61" s="327"/>
      <c r="H61" s="328"/>
      <c r="I61" s="295" t="s">
        <v>143</v>
      </c>
      <c r="J61" s="273"/>
      <c r="K61" s="273"/>
      <c r="L61" s="273"/>
      <c r="M61" s="273"/>
      <c r="N61" s="68">
        <v>177.63</v>
      </c>
      <c r="O61" s="81">
        <v>2000</v>
      </c>
    </row>
    <row r="62" spans="2:15" ht="15.75" thickTop="1">
      <c r="B62" s="340" t="s">
        <v>104</v>
      </c>
      <c r="C62" s="341"/>
      <c r="D62" s="341"/>
      <c r="E62" s="342"/>
      <c r="F62" s="330" t="s">
        <v>105</v>
      </c>
      <c r="G62" s="331"/>
      <c r="H62" s="331"/>
      <c r="I62" s="45"/>
      <c r="J62" s="275" t="s">
        <v>136</v>
      </c>
      <c r="K62" s="275"/>
      <c r="L62" s="275"/>
      <c r="M62" s="275"/>
      <c r="N62" s="275"/>
      <c r="O62" s="37"/>
    </row>
    <row r="63" spans="2:15" ht="15.75" thickBot="1">
      <c r="B63" s="343" t="s">
        <v>91</v>
      </c>
      <c r="C63" s="315"/>
      <c r="D63" s="344">
        <v>4341.18</v>
      </c>
      <c r="E63" s="345"/>
      <c r="F63" s="332" t="s">
        <v>233</v>
      </c>
      <c r="G63" s="333"/>
      <c r="H63" s="333"/>
      <c r="I63" s="46"/>
      <c r="J63" s="30"/>
      <c r="K63" s="30"/>
      <c r="L63" s="30"/>
      <c r="M63" s="30"/>
      <c r="N63" s="30"/>
      <c r="O63" s="47"/>
    </row>
    <row r="64" spans="2:15" ht="15.75" thickTop="1">
      <c r="B64" s="13"/>
      <c r="C64" s="8"/>
      <c r="D64" s="9"/>
      <c r="E64" s="14"/>
      <c r="F64" s="334" t="s">
        <v>106</v>
      </c>
      <c r="G64" s="335"/>
      <c r="H64" s="335"/>
      <c r="I64" s="355" t="s">
        <v>129</v>
      </c>
      <c r="J64" s="356"/>
      <c r="K64" s="356"/>
      <c r="L64" s="356"/>
      <c r="M64" s="356"/>
      <c r="N64" s="60" t="s">
        <v>33</v>
      </c>
      <c r="O64" s="76" t="s">
        <v>54</v>
      </c>
    </row>
    <row r="65" spans="2:15">
      <c r="B65" s="343" t="s">
        <v>226</v>
      </c>
      <c r="C65" s="315"/>
      <c r="D65" s="346">
        <v>4861.63</v>
      </c>
      <c r="E65" s="347"/>
      <c r="F65" s="336" t="s">
        <v>232</v>
      </c>
      <c r="G65" s="337"/>
      <c r="H65" s="337"/>
      <c r="I65" s="284" t="s">
        <v>144</v>
      </c>
      <c r="J65" s="294"/>
      <c r="K65" s="294"/>
      <c r="L65" s="294"/>
      <c r="M65" s="294"/>
      <c r="N65" s="67">
        <v>1509.89</v>
      </c>
      <c r="O65" s="71">
        <v>17000</v>
      </c>
    </row>
    <row r="66" spans="2:15" ht="15.75" thickBot="1">
      <c r="B66" s="15"/>
      <c r="C66" s="11"/>
      <c r="D66" s="11"/>
      <c r="E66" s="12"/>
      <c r="F66" s="264" t="s">
        <v>161</v>
      </c>
      <c r="G66" s="265"/>
      <c r="H66" s="266"/>
      <c r="I66" s="365" t="s">
        <v>139</v>
      </c>
      <c r="J66" s="366"/>
      <c r="K66" s="366"/>
      <c r="L66" s="366"/>
      <c r="M66" s="366"/>
      <c r="N66" s="67">
        <v>1332.25</v>
      </c>
      <c r="O66" s="71">
        <v>15000</v>
      </c>
    </row>
    <row r="67" spans="2:15" ht="15.75" thickTop="1">
      <c r="B67" s="338" t="s">
        <v>108</v>
      </c>
      <c r="C67" s="339"/>
      <c r="D67" s="275" t="s">
        <v>107</v>
      </c>
      <c r="E67" s="275"/>
      <c r="F67" s="275"/>
      <c r="G67" s="275"/>
      <c r="H67" s="312"/>
      <c r="I67" s="367" t="s">
        <v>140</v>
      </c>
      <c r="J67" s="366"/>
      <c r="K67" s="366"/>
      <c r="L67" s="366"/>
      <c r="M67" s="366"/>
      <c r="N67" s="67">
        <v>1021.39</v>
      </c>
      <c r="O67" s="71">
        <v>11500</v>
      </c>
    </row>
    <row r="68" spans="2:15">
      <c r="B68" s="340" t="s">
        <v>109</v>
      </c>
      <c r="C68" s="341"/>
      <c r="D68" s="348" t="s">
        <v>110</v>
      </c>
      <c r="E68" s="348"/>
      <c r="F68" s="248" t="s">
        <v>112</v>
      </c>
      <c r="G68" s="248"/>
      <c r="H68" s="325"/>
      <c r="I68" s="367" t="s">
        <v>141</v>
      </c>
      <c r="J68" s="366"/>
      <c r="K68" s="366"/>
      <c r="L68" s="366"/>
      <c r="M68" s="366"/>
      <c r="N68" s="67">
        <v>710.54</v>
      </c>
      <c r="O68" s="71">
        <v>8000</v>
      </c>
    </row>
    <row r="69" spans="2:15">
      <c r="B69" s="216" t="s">
        <v>113</v>
      </c>
      <c r="C69" s="217"/>
      <c r="D69" s="217" t="s">
        <v>111</v>
      </c>
      <c r="E69" s="217"/>
      <c r="F69" s="249">
        <v>1134</v>
      </c>
      <c r="G69" s="249"/>
      <c r="H69" s="250"/>
      <c r="I69" s="367" t="s">
        <v>142</v>
      </c>
      <c r="J69" s="366"/>
      <c r="K69" s="366"/>
      <c r="L69" s="366"/>
      <c r="M69" s="366"/>
      <c r="N69" s="67">
        <v>710.54</v>
      </c>
      <c r="O69" s="71">
        <v>8000</v>
      </c>
    </row>
    <row r="70" spans="2:15" ht="15.75" thickBot="1">
      <c r="B70" s="216" t="s">
        <v>114</v>
      </c>
      <c r="C70" s="217"/>
      <c r="D70" s="217" t="s">
        <v>111</v>
      </c>
      <c r="E70" s="217"/>
      <c r="F70" s="249">
        <v>7371</v>
      </c>
      <c r="G70" s="249"/>
      <c r="H70" s="250"/>
      <c r="I70" s="368" t="s">
        <v>143</v>
      </c>
      <c r="J70" s="369"/>
      <c r="K70" s="369"/>
      <c r="L70" s="369"/>
      <c r="M70" s="369"/>
      <c r="N70" s="83">
        <v>710.54</v>
      </c>
      <c r="O70" s="81">
        <v>8000</v>
      </c>
    </row>
    <row r="71" spans="2:15" ht="15.75" thickTop="1">
      <c r="B71" s="216"/>
      <c r="C71" s="217"/>
      <c r="D71" s="248" t="s">
        <v>110</v>
      </c>
      <c r="E71" s="248"/>
      <c r="F71" s="248" t="s">
        <v>115</v>
      </c>
      <c r="G71" s="248"/>
      <c r="H71" s="325"/>
      <c r="I71" s="45"/>
      <c r="J71" s="275" t="s">
        <v>128</v>
      </c>
      <c r="K71" s="275"/>
      <c r="L71" s="275"/>
      <c r="M71" s="275"/>
      <c r="N71" s="275"/>
      <c r="O71" s="37"/>
    </row>
    <row r="72" spans="2:15">
      <c r="B72" s="216" t="s">
        <v>116</v>
      </c>
      <c r="C72" s="217"/>
      <c r="D72" s="217" t="s">
        <v>111</v>
      </c>
      <c r="E72" s="217"/>
      <c r="F72" s="249">
        <v>1201.5</v>
      </c>
      <c r="G72" s="249"/>
      <c r="H72" s="250"/>
      <c r="I72" s="364" t="s">
        <v>219</v>
      </c>
      <c r="J72" s="281"/>
      <c r="K72" s="281"/>
      <c r="L72" s="281"/>
      <c r="M72" s="281"/>
      <c r="N72" s="281"/>
      <c r="O72" s="306"/>
    </row>
    <row r="73" spans="2:15">
      <c r="B73" s="216" t="s">
        <v>117</v>
      </c>
      <c r="C73" s="217"/>
      <c r="D73" s="217" t="s">
        <v>111</v>
      </c>
      <c r="E73" s="217"/>
      <c r="F73" s="249">
        <v>7809.9</v>
      </c>
      <c r="G73" s="249"/>
      <c r="H73" s="250"/>
      <c r="I73" s="355" t="s">
        <v>129</v>
      </c>
      <c r="J73" s="356"/>
      <c r="K73" s="356"/>
      <c r="L73" s="356"/>
      <c r="M73" s="356"/>
      <c r="N73" s="60" t="s">
        <v>33</v>
      </c>
      <c r="O73" s="76" t="s">
        <v>127</v>
      </c>
    </row>
    <row r="74" spans="2:15">
      <c r="B74" s="216"/>
      <c r="C74" s="217"/>
      <c r="D74" s="248" t="s">
        <v>110</v>
      </c>
      <c r="E74" s="248"/>
      <c r="F74" s="248" t="s">
        <v>118</v>
      </c>
      <c r="G74" s="248"/>
      <c r="H74" s="325"/>
      <c r="I74" s="284" t="s">
        <v>131</v>
      </c>
      <c r="J74" s="294"/>
      <c r="K74" s="294"/>
      <c r="L74" s="294"/>
      <c r="M74" s="294"/>
      <c r="N74" s="90">
        <v>888.17</v>
      </c>
      <c r="O74" s="71">
        <v>100</v>
      </c>
    </row>
    <row r="75" spans="2:15">
      <c r="B75" s="216" t="s">
        <v>119</v>
      </c>
      <c r="C75" s="217"/>
      <c r="D75" s="217" t="s">
        <v>111</v>
      </c>
      <c r="E75" s="217"/>
      <c r="F75" s="249">
        <v>1273.5</v>
      </c>
      <c r="G75" s="249"/>
      <c r="H75" s="250"/>
      <c r="I75" s="284" t="s">
        <v>130</v>
      </c>
      <c r="J75" s="294"/>
      <c r="K75" s="294"/>
      <c r="L75" s="294"/>
      <c r="M75" s="294"/>
      <c r="N75" s="90">
        <v>888.17</v>
      </c>
      <c r="O75" s="71">
        <v>100</v>
      </c>
    </row>
    <row r="76" spans="2:15" ht="15.75" thickBot="1">
      <c r="B76" s="214" t="s">
        <v>120</v>
      </c>
      <c r="C76" s="215"/>
      <c r="D76" s="217" t="s">
        <v>111</v>
      </c>
      <c r="E76" s="217"/>
      <c r="F76" s="251">
        <v>8277.9</v>
      </c>
      <c r="G76" s="251"/>
      <c r="H76" s="252"/>
      <c r="I76" s="284" t="s">
        <v>132</v>
      </c>
      <c r="J76" s="294"/>
      <c r="K76" s="294"/>
      <c r="L76" s="294"/>
      <c r="M76" s="294"/>
      <c r="N76" s="90">
        <v>888.17</v>
      </c>
      <c r="O76" s="71">
        <v>100</v>
      </c>
    </row>
    <row r="77" spans="2:15" ht="15.75" thickTop="1">
      <c r="B77" s="216"/>
      <c r="C77" s="217"/>
      <c r="D77" s="248" t="s">
        <v>110</v>
      </c>
      <c r="E77" s="248"/>
      <c r="F77" s="248" t="s">
        <v>216</v>
      </c>
      <c r="G77" s="248"/>
      <c r="H77" s="325"/>
      <c r="I77" s="284" t="s">
        <v>133</v>
      </c>
      <c r="J77" s="294"/>
      <c r="K77" s="294"/>
      <c r="L77" s="294"/>
      <c r="M77" s="294"/>
      <c r="N77" s="134">
        <v>1021.4</v>
      </c>
      <c r="O77" s="71">
        <v>115</v>
      </c>
    </row>
    <row r="78" spans="2:15">
      <c r="B78" s="216" t="s">
        <v>217</v>
      </c>
      <c r="C78" s="217"/>
      <c r="D78" s="217" t="s">
        <v>111</v>
      </c>
      <c r="E78" s="217"/>
      <c r="F78" s="249">
        <v>1647</v>
      </c>
      <c r="G78" s="249"/>
      <c r="H78" s="250"/>
      <c r="I78" s="284" t="s">
        <v>134</v>
      </c>
      <c r="J78" s="294"/>
      <c r="K78" s="294"/>
      <c r="L78" s="294"/>
      <c r="M78" s="294"/>
      <c r="N78" s="134">
        <v>1021.4</v>
      </c>
      <c r="O78" s="71">
        <v>115</v>
      </c>
    </row>
    <row r="79" spans="2:15" ht="15.75" thickBot="1">
      <c r="B79" s="214" t="s">
        <v>218</v>
      </c>
      <c r="C79" s="215"/>
      <c r="D79" s="215" t="s">
        <v>111</v>
      </c>
      <c r="E79" s="215"/>
      <c r="F79" s="251">
        <v>10705.5</v>
      </c>
      <c r="G79" s="251"/>
      <c r="H79" s="252"/>
      <c r="I79" s="272" t="s">
        <v>135</v>
      </c>
      <c r="J79" s="273"/>
      <c r="K79" s="273"/>
      <c r="L79" s="273"/>
      <c r="M79" s="273"/>
      <c r="N79" s="135">
        <v>1021.4</v>
      </c>
      <c r="O79" s="81">
        <v>115</v>
      </c>
    </row>
    <row r="80" spans="2:15" ht="15.75" thickTop="1">
      <c r="B80" s="16"/>
      <c r="C80" s="275" t="s">
        <v>121</v>
      </c>
      <c r="D80" s="275"/>
      <c r="E80" s="275"/>
      <c r="F80" s="275"/>
      <c r="G80" s="275"/>
      <c r="H80" s="17"/>
      <c r="I80" s="360" t="s">
        <v>220</v>
      </c>
      <c r="J80" s="361"/>
      <c r="K80" s="296" t="s">
        <v>126</v>
      </c>
      <c r="L80" s="349"/>
      <c r="M80" s="349"/>
      <c r="N80" s="349" t="s">
        <v>98</v>
      </c>
      <c r="O80" s="350"/>
    </row>
    <row r="81" spans="2:18">
      <c r="B81" s="357" t="s">
        <v>229</v>
      </c>
      <c r="C81" s="358"/>
      <c r="D81" s="358"/>
      <c r="E81" s="358"/>
      <c r="F81" s="358"/>
      <c r="G81" s="358"/>
      <c r="H81" s="359"/>
      <c r="I81" s="362" t="s">
        <v>178</v>
      </c>
      <c r="J81" s="363"/>
      <c r="K81" s="353" t="s">
        <v>208</v>
      </c>
      <c r="L81" s="354"/>
      <c r="M81" s="354"/>
      <c r="N81" s="136" t="s">
        <v>209</v>
      </c>
      <c r="O81" s="86" t="s">
        <v>127</v>
      </c>
      <c r="R81" s="10"/>
    </row>
    <row r="82" spans="2:18">
      <c r="B82" s="357" t="s">
        <v>230</v>
      </c>
      <c r="C82" s="358"/>
      <c r="D82" s="358"/>
      <c r="E82" s="358"/>
      <c r="F82" s="358"/>
      <c r="G82" s="358"/>
      <c r="H82" s="359"/>
      <c r="I82" s="111" t="s">
        <v>179</v>
      </c>
      <c r="J82" s="112">
        <v>167.96600000000001</v>
      </c>
      <c r="K82" s="340" t="s">
        <v>210</v>
      </c>
      <c r="L82" s="341"/>
      <c r="M82" s="341"/>
      <c r="N82" s="341"/>
      <c r="O82" s="84">
        <v>0.15</v>
      </c>
    </row>
    <row r="83" spans="2:18" ht="15.75" thickBot="1">
      <c r="B83" s="261" t="s">
        <v>231</v>
      </c>
      <c r="C83" s="262"/>
      <c r="D83" s="262"/>
      <c r="E83" s="262"/>
      <c r="F83" s="262"/>
      <c r="G83" s="262"/>
      <c r="H83" s="263"/>
      <c r="I83" s="111" t="s">
        <v>180</v>
      </c>
      <c r="J83" s="113">
        <v>50385</v>
      </c>
      <c r="K83" s="340" t="s">
        <v>211</v>
      </c>
      <c r="L83" s="341"/>
      <c r="M83" s="341"/>
      <c r="N83" s="341"/>
      <c r="O83" s="84">
        <v>0.2</v>
      </c>
    </row>
    <row r="84" spans="2:18" ht="15.75" thickTop="1">
      <c r="B84" s="269" t="s">
        <v>240</v>
      </c>
      <c r="C84" s="270"/>
      <c r="D84" s="270"/>
      <c r="E84" s="270"/>
      <c r="F84" s="270"/>
      <c r="G84" s="270"/>
      <c r="H84" s="271"/>
      <c r="I84" s="111"/>
      <c r="J84" s="113">
        <v>16786</v>
      </c>
      <c r="K84" s="340" t="s">
        <v>212</v>
      </c>
      <c r="L84" s="341"/>
      <c r="M84" s="341"/>
      <c r="N84" s="341"/>
      <c r="O84" s="84">
        <v>0.27</v>
      </c>
    </row>
    <row r="85" spans="2:18" ht="15.75" thickBot="1">
      <c r="B85" s="208" t="s">
        <v>162</v>
      </c>
      <c r="C85" s="209"/>
      <c r="D85" s="209"/>
      <c r="E85" s="209"/>
      <c r="F85" s="209"/>
      <c r="G85" s="209"/>
      <c r="H85" s="210"/>
      <c r="I85" s="111" t="s">
        <v>181</v>
      </c>
      <c r="J85" s="113">
        <v>923721</v>
      </c>
      <c r="K85" s="351" t="s">
        <v>213</v>
      </c>
      <c r="L85" s="352"/>
      <c r="M85" s="352"/>
      <c r="N85" s="352"/>
      <c r="O85" s="85">
        <v>0.35</v>
      </c>
    </row>
    <row r="86" spans="2:18" ht="15.75" thickTop="1">
      <c r="B86" s="211" t="s">
        <v>228</v>
      </c>
      <c r="C86" s="212"/>
      <c r="D86" s="212"/>
      <c r="E86" s="212"/>
      <c r="F86" s="212"/>
      <c r="G86" s="212"/>
      <c r="H86" s="213"/>
      <c r="I86" s="111" t="s">
        <v>182</v>
      </c>
      <c r="J86" s="113">
        <v>7726990</v>
      </c>
      <c r="K86" s="274" t="s">
        <v>241</v>
      </c>
      <c r="L86" s="275"/>
      <c r="M86" s="275"/>
      <c r="N86" s="275"/>
      <c r="O86" s="312"/>
    </row>
    <row r="87" spans="2:18">
      <c r="B87" s="237" t="s">
        <v>163</v>
      </c>
      <c r="C87" s="247"/>
      <c r="D87" s="247"/>
      <c r="E87" s="247"/>
      <c r="F87" s="93">
        <v>46</v>
      </c>
      <c r="G87" s="93">
        <v>30.66</v>
      </c>
      <c r="H87" s="94">
        <v>15.33</v>
      </c>
      <c r="I87" s="111" t="s">
        <v>183</v>
      </c>
      <c r="J87" s="113">
        <v>100777</v>
      </c>
      <c r="K87" s="216" t="s">
        <v>122</v>
      </c>
      <c r="L87" s="217"/>
      <c r="M87" s="217"/>
      <c r="N87" s="217"/>
      <c r="O87" s="71">
        <v>123.53</v>
      </c>
    </row>
    <row r="88" spans="2:18">
      <c r="B88" s="237" t="s">
        <v>164</v>
      </c>
      <c r="C88" s="247"/>
      <c r="D88" s="247"/>
      <c r="E88" s="247"/>
      <c r="F88" s="93">
        <v>43</v>
      </c>
      <c r="G88" s="93">
        <v>28.66</v>
      </c>
      <c r="H88" s="94">
        <v>14.33</v>
      </c>
      <c r="I88" s="111" t="s">
        <v>186</v>
      </c>
      <c r="J88" s="113">
        <v>335944</v>
      </c>
      <c r="K88" s="216" t="s">
        <v>123</v>
      </c>
      <c r="L88" s="217"/>
      <c r="M88" s="217"/>
      <c r="N88" s="217"/>
      <c r="O88" s="71">
        <v>142.05000000000001</v>
      </c>
    </row>
    <row r="89" spans="2:18">
      <c r="B89" s="237" t="s">
        <v>165</v>
      </c>
      <c r="C89" s="247"/>
      <c r="D89" s="247"/>
      <c r="E89" s="247"/>
      <c r="F89" s="93">
        <v>40</v>
      </c>
      <c r="G89" s="93">
        <v>26.66</v>
      </c>
      <c r="H89" s="94">
        <v>13.33</v>
      </c>
      <c r="I89" s="111" t="s">
        <v>185</v>
      </c>
      <c r="J89" s="113">
        <v>531800</v>
      </c>
      <c r="K89" s="216" t="s">
        <v>124</v>
      </c>
      <c r="L89" s="217"/>
      <c r="M89" s="217"/>
      <c r="N89" s="217"/>
      <c r="O89" s="71">
        <v>148.22999999999999</v>
      </c>
    </row>
    <row r="90" spans="2:18">
      <c r="B90" s="237" t="s">
        <v>166</v>
      </c>
      <c r="C90" s="247"/>
      <c r="D90" s="247"/>
      <c r="E90" s="247"/>
      <c r="F90" s="93">
        <v>35.5</v>
      </c>
      <c r="G90" s="93">
        <v>23.66</v>
      </c>
      <c r="H90" s="94">
        <v>11.83</v>
      </c>
      <c r="I90" s="111" t="s">
        <v>184</v>
      </c>
      <c r="J90" s="113">
        <v>186445</v>
      </c>
      <c r="K90" s="216" t="s">
        <v>125</v>
      </c>
      <c r="L90" s="217"/>
      <c r="M90" s="217"/>
      <c r="N90" s="217"/>
      <c r="O90" s="88">
        <v>166.67</v>
      </c>
    </row>
    <row r="91" spans="2:18" ht="15.75" thickBot="1">
      <c r="B91" s="239" t="s">
        <v>167</v>
      </c>
      <c r="C91" s="253"/>
      <c r="D91" s="253"/>
      <c r="E91" s="253"/>
      <c r="F91" s="95" t="s">
        <v>215</v>
      </c>
      <c r="G91" s="95">
        <v>23</v>
      </c>
      <c r="H91" s="96">
        <v>11.5</v>
      </c>
      <c r="I91" s="109"/>
      <c r="J91" s="110"/>
      <c r="K91" s="214" t="s">
        <v>214</v>
      </c>
      <c r="L91" s="215"/>
      <c r="M91" s="215"/>
      <c r="N91" s="215"/>
      <c r="O91" s="87">
        <v>185.29</v>
      </c>
    </row>
    <row r="92" spans="2:18" ht="15.75" thickTop="1">
      <c r="B92" s="232" t="s">
        <v>188</v>
      </c>
      <c r="C92" s="233"/>
      <c r="D92" s="234"/>
      <c r="E92" s="126" t="s">
        <v>191</v>
      </c>
      <c r="F92" s="124" t="s">
        <v>193</v>
      </c>
      <c r="G92" s="128" t="s">
        <v>195</v>
      </c>
      <c r="H92" s="124" t="s">
        <v>197</v>
      </c>
      <c r="I92" s="129" t="s">
        <v>198</v>
      </c>
      <c r="J92" s="115" t="s">
        <v>199</v>
      </c>
      <c r="K92" s="131" t="s">
        <v>200</v>
      </c>
      <c r="L92" s="118" t="s">
        <v>201</v>
      </c>
      <c r="M92" s="133" t="s">
        <v>202</v>
      </c>
      <c r="N92" s="119" t="s">
        <v>203</v>
      </c>
      <c r="O92" s="121" t="s">
        <v>204</v>
      </c>
    </row>
    <row r="93" spans="2:18" ht="15.75" thickBot="1">
      <c r="B93" s="123" t="s">
        <v>189</v>
      </c>
      <c r="C93" s="230" t="s">
        <v>190</v>
      </c>
      <c r="D93" s="231"/>
      <c r="E93" s="127" t="s">
        <v>192</v>
      </c>
      <c r="F93" s="125" t="s">
        <v>194</v>
      </c>
      <c r="G93" s="127" t="s">
        <v>196</v>
      </c>
      <c r="H93" s="125" t="s">
        <v>196</v>
      </c>
      <c r="I93" s="130" t="s">
        <v>196</v>
      </c>
      <c r="J93" s="116" t="s">
        <v>194</v>
      </c>
      <c r="K93" s="132" t="s">
        <v>194</v>
      </c>
      <c r="L93" s="117" t="s">
        <v>194</v>
      </c>
      <c r="M93" s="132" t="s">
        <v>196</v>
      </c>
      <c r="N93" s="120" t="s">
        <v>206</v>
      </c>
      <c r="O93" s="122" t="s">
        <v>205</v>
      </c>
    </row>
    <row r="94" spans="2:18" ht="16.5" thickTop="1" thickBot="1">
      <c r="B94" s="218" t="s">
        <v>168</v>
      </c>
      <c r="C94" s="219"/>
      <c r="D94" s="220"/>
      <c r="E94" s="2" t="s">
        <v>169</v>
      </c>
      <c r="F94" s="2" t="s">
        <v>170</v>
      </c>
      <c r="G94" s="2" t="s">
        <v>171</v>
      </c>
      <c r="H94" s="3" t="s">
        <v>172</v>
      </c>
      <c r="I94" s="235"/>
      <c r="J94" s="236"/>
      <c r="K94" s="241" t="s">
        <v>227</v>
      </c>
      <c r="L94" s="242"/>
      <c r="M94" s="242"/>
      <c r="N94" s="242"/>
      <c r="O94" s="243"/>
    </row>
    <row r="95" spans="2:18">
      <c r="B95" s="221" t="s">
        <v>173</v>
      </c>
      <c r="C95" s="222"/>
      <c r="D95" s="223"/>
      <c r="E95" s="101">
        <v>1200</v>
      </c>
      <c r="F95" s="102">
        <v>900</v>
      </c>
      <c r="G95" s="102">
        <v>600</v>
      </c>
      <c r="H95" s="103">
        <v>300</v>
      </c>
      <c r="I95" s="237"/>
      <c r="J95" s="238"/>
      <c r="K95" s="244" t="s">
        <v>78</v>
      </c>
      <c r="L95" s="245"/>
      <c r="M95" s="245"/>
      <c r="N95" s="245"/>
      <c r="O95" s="246"/>
    </row>
    <row r="96" spans="2:18" ht="15.75" thickBot="1">
      <c r="B96" s="224" t="s">
        <v>174</v>
      </c>
      <c r="C96" s="225"/>
      <c r="D96" s="226"/>
      <c r="E96" s="104">
        <v>106.58</v>
      </c>
      <c r="F96" s="105">
        <v>79.94</v>
      </c>
      <c r="G96" s="105">
        <v>53.29</v>
      </c>
      <c r="H96" s="106">
        <v>26.65</v>
      </c>
      <c r="I96" s="237"/>
      <c r="J96" s="238"/>
      <c r="K96" s="244" t="s">
        <v>79</v>
      </c>
      <c r="L96" s="245"/>
      <c r="M96" s="245"/>
      <c r="N96" s="245"/>
      <c r="O96" s="246"/>
    </row>
    <row r="97" spans="2:15">
      <c r="B97" s="221" t="s">
        <v>175</v>
      </c>
      <c r="C97" s="222"/>
      <c r="D97" s="223"/>
      <c r="E97" s="101">
        <v>750</v>
      </c>
      <c r="F97" s="107">
        <v>750</v>
      </c>
      <c r="G97" s="107">
        <v>500</v>
      </c>
      <c r="H97" s="103">
        <v>250</v>
      </c>
      <c r="I97" s="237"/>
      <c r="J97" s="238"/>
      <c r="K97" s="244" t="s">
        <v>177</v>
      </c>
      <c r="L97" s="245"/>
      <c r="M97" s="245"/>
      <c r="N97" s="245"/>
      <c r="O97" s="246"/>
    </row>
    <row r="98" spans="2:15" ht="15.75" thickBot="1">
      <c r="B98" s="227" t="s">
        <v>176</v>
      </c>
      <c r="C98" s="228"/>
      <c r="D98" s="229"/>
      <c r="E98" s="108">
        <v>66.61</v>
      </c>
      <c r="F98" s="99">
        <v>66.61</v>
      </c>
      <c r="G98" s="99">
        <v>44.41</v>
      </c>
      <c r="H98" s="100">
        <v>22.2</v>
      </c>
      <c r="I98" s="239"/>
      <c r="J98" s="240"/>
      <c r="K98" s="97"/>
      <c r="L98" s="97"/>
      <c r="M98" s="97"/>
      <c r="N98" s="114" t="s">
        <v>187</v>
      </c>
      <c r="O98" s="98"/>
    </row>
    <row r="99" spans="2:15" ht="16.5" thickTop="1" thickBot="1">
      <c r="B99" s="203" t="s">
        <v>238</v>
      </c>
      <c r="C99" s="204"/>
      <c r="D99" s="205"/>
      <c r="E99" s="205"/>
      <c r="F99" s="205"/>
      <c r="G99" s="205"/>
      <c r="H99" s="205"/>
      <c r="I99" s="205"/>
      <c r="J99" s="205"/>
      <c r="K99" s="205"/>
      <c r="L99" s="205"/>
      <c r="M99" s="206"/>
      <c r="N99" s="201" t="s">
        <v>236</v>
      </c>
      <c r="O99" s="202"/>
    </row>
    <row r="100" spans="2:15" ht="16.5" thickTop="1" thickBot="1">
      <c r="B100" s="201" t="s">
        <v>239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</row>
    <row r="101" spans="2:15" ht="15.75" thickTop="1">
      <c r="B101" s="377" t="s">
        <v>242</v>
      </c>
      <c r="C101" s="378"/>
      <c r="D101" s="378"/>
      <c r="E101" s="378"/>
      <c r="F101" s="379"/>
      <c r="G101" s="380"/>
      <c r="H101" s="390" t="s">
        <v>270</v>
      </c>
      <c r="I101" s="379"/>
      <c r="J101" s="379"/>
      <c r="K101" s="379"/>
      <c r="L101" s="379"/>
      <c r="M101" s="380"/>
      <c r="N101" s="390" t="s">
        <v>280</v>
      </c>
      <c r="O101" s="391"/>
    </row>
    <row r="102" spans="2:15">
      <c r="B102" s="381" t="s">
        <v>247</v>
      </c>
      <c r="C102" s="382"/>
      <c r="D102" s="382"/>
      <c r="E102" s="383"/>
      <c r="F102" s="374" t="s">
        <v>244</v>
      </c>
      <c r="G102" s="375"/>
      <c r="H102" s="392" t="s">
        <v>260</v>
      </c>
      <c r="I102" s="393"/>
      <c r="J102" s="393"/>
      <c r="K102" s="394"/>
      <c r="L102" s="376" t="s">
        <v>258</v>
      </c>
      <c r="M102" s="375"/>
      <c r="N102" s="153"/>
      <c r="O102" s="155"/>
    </row>
    <row r="103" spans="2:15">
      <c r="B103" s="381" t="s">
        <v>248</v>
      </c>
      <c r="C103" s="382"/>
      <c r="D103" s="382"/>
      <c r="E103" s="383"/>
      <c r="F103" s="376" t="s">
        <v>245</v>
      </c>
      <c r="G103" s="375"/>
      <c r="H103" s="392"/>
      <c r="I103" s="393"/>
      <c r="J103" s="393"/>
      <c r="K103" s="394"/>
      <c r="L103" s="376"/>
      <c r="M103" s="375"/>
      <c r="N103" s="153"/>
      <c r="O103" s="155"/>
    </row>
    <row r="104" spans="2:15">
      <c r="B104" s="381" t="s">
        <v>249</v>
      </c>
      <c r="C104" s="382"/>
      <c r="D104" s="382"/>
      <c r="E104" s="383"/>
      <c r="F104" s="376" t="s">
        <v>246</v>
      </c>
      <c r="G104" s="375"/>
      <c r="H104" s="392" t="s">
        <v>259</v>
      </c>
      <c r="I104" s="393"/>
      <c r="J104" s="393"/>
      <c r="K104" s="394"/>
      <c r="L104" s="376" t="s">
        <v>261</v>
      </c>
      <c r="M104" s="375"/>
      <c r="N104" s="153" t="s">
        <v>271</v>
      </c>
      <c r="O104" s="155" t="s">
        <v>258</v>
      </c>
    </row>
    <row r="105" spans="2:15">
      <c r="B105" s="384" t="s">
        <v>243</v>
      </c>
      <c r="C105" s="385"/>
      <c r="D105" s="385"/>
      <c r="E105" s="386"/>
      <c r="F105" s="370" t="s">
        <v>245</v>
      </c>
      <c r="G105" s="371"/>
      <c r="H105" s="392" t="s">
        <v>262</v>
      </c>
      <c r="I105" s="393"/>
      <c r="J105" s="393"/>
      <c r="K105" s="394"/>
      <c r="L105" s="376" t="s">
        <v>263</v>
      </c>
      <c r="M105" s="375"/>
      <c r="N105" s="153" t="s">
        <v>272</v>
      </c>
      <c r="O105" s="155" t="s">
        <v>277</v>
      </c>
    </row>
    <row r="106" spans="2:15">
      <c r="B106" s="384" t="s">
        <v>254</v>
      </c>
      <c r="C106" s="385"/>
      <c r="D106" s="385"/>
      <c r="E106" s="386"/>
      <c r="F106" s="370" t="s">
        <v>250</v>
      </c>
      <c r="G106" s="371"/>
      <c r="H106" s="392" t="s">
        <v>264</v>
      </c>
      <c r="I106" s="393"/>
      <c r="J106" s="393"/>
      <c r="K106" s="394"/>
      <c r="L106" s="376" t="s">
        <v>268</v>
      </c>
      <c r="M106" s="375"/>
      <c r="N106" s="153" t="s">
        <v>273</v>
      </c>
      <c r="O106" s="155" t="s">
        <v>278</v>
      </c>
    </row>
    <row r="107" spans="2:15">
      <c r="B107" s="384" t="s">
        <v>255</v>
      </c>
      <c r="C107" s="385"/>
      <c r="D107" s="385"/>
      <c r="E107" s="386"/>
      <c r="F107" s="370" t="s">
        <v>251</v>
      </c>
      <c r="G107" s="371"/>
      <c r="H107" s="392" t="s">
        <v>265</v>
      </c>
      <c r="I107" s="393"/>
      <c r="J107" s="393"/>
      <c r="K107" s="394"/>
      <c r="L107" s="376" t="s">
        <v>269</v>
      </c>
      <c r="M107" s="375"/>
      <c r="N107" s="153" t="s">
        <v>274</v>
      </c>
      <c r="O107" s="155" t="s">
        <v>268</v>
      </c>
    </row>
    <row r="108" spans="2:15">
      <c r="B108" s="384" t="s">
        <v>256</v>
      </c>
      <c r="C108" s="385"/>
      <c r="D108" s="385"/>
      <c r="E108" s="386"/>
      <c r="F108" s="370" t="s">
        <v>252</v>
      </c>
      <c r="G108" s="371"/>
      <c r="H108" s="392" t="s">
        <v>266</v>
      </c>
      <c r="I108" s="393"/>
      <c r="J108" s="393"/>
      <c r="K108" s="394"/>
      <c r="L108" s="376" t="s">
        <v>269</v>
      </c>
      <c r="M108" s="375"/>
      <c r="N108" s="153" t="s">
        <v>275</v>
      </c>
      <c r="O108" s="155" t="s">
        <v>279</v>
      </c>
    </row>
    <row r="109" spans="2:15" ht="15.75" thickBot="1">
      <c r="B109" s="387" t="s">
        <v>257</v>
      </c>
      <c r="C109" s="388"/>
      <c r="D109" s="388"/>
      <c r="E109" s="389"/>
      <c r="F109" s="372" t="s">
        <v>253</v>
      </c>
      <c r="G109" s="373"/>
      <c r="H109" s="395" t="s">
        <v>267</v>
      </c>
      <c r="I109" s="396"/>
      <c r="J109" s="396"/>
      <c r="K109" s="397"/>
      <c r="L109" s="398" t="s">
        <v>269</v>
      </c>
      <c r="M109" s="399"/>
      <c r="N109" s="154" t="s">
        <v>276</v>
      </c>
      <c r="O109" s="156" t="s">
        <v>269</v>
      </c>
    </row>
    <row r="110" spans="2:15" ht="15.75" thickTop="1"/>
  </sheetData>
  <mergeCells count="280">
    <mergeCell ref="N101:O101"/>
    <mergeCell ref="H102:K102"/>
    <mergeCell ref="H103:K103"/>
    <mergeCell ref="H104:K104"/>
    <mergeCell ref="H105:K105"/>
    <mergeCell ref="H106:K106"/>
    <mergeCell ref="H107:K107"/>
    <mergeCell ref="H108:K108"/>
    <mergeCell ref="H109:K109"/>
    <mergeCell ref="H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F105:G105"/>
    <mergeCell ref="F106:G106"/>
    <mergeCell ref="F107:G107"/>
    <mergeCell ref="F108:G108"/>
    <mergeCell ref="F109:G109"/>
    <mergeCell ref="F102:G102"/>
    <mergeCell ref="F103:G103"/>
    <mergeCell ref="F104:G104"/>
    <mergeCell ref="B101:G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I59:M59"/>
    <mergeCell ref="I60:M60"/>
    <mergeCell ref="I61:M61"/>
    <mergeCell ref="J54:N54"/>
    <mergeCell ref="I55:M55"/>
    <mergeCell ref="I56:M56"/>
    <mergeCell ref="I57:M57"/>
    <mergeCell ref="I58:M58"/>
    <mergeCell ref="I72:O72"/>
    <mergeCell ref="J62:N62"/>
    <mergeCell ref="I64:M64"/>
    <mergeCell ref="I65:M65"/>
    <mergeCell ref="I66:M66"/>
    <mergeCell ref="I67:M67"/>
    <mergeCell ref="I68:M68"/>
    <mergeCell ref="I69:M69"/>
    <mergeCell ref="I70:M70"/>
    <mergeCell ref="J71:N71"/>
    <mergeCell ref="F69:H69"/>
    <mergeCell ref="B78:C78"/>
    <mergeCell ref="B79:C79"/>
    <mergeCell ref="B81:H81"/>
    <mergeCell ref="B82:H82"/>
    <mergeCell ref="I80:J80"/>
    <mergeCell ref="I81:J81"/>
    <mergeCell ref="D77:E77"/>
    <mergeCell ref="D78:E78"/>
    <mergeCell ref="D75:E75"/>
    <mergeCell ref="D76:E76"/>
    <mergeCell ref="C80:G80"/>
    <mergeCell ref="F70:H70"/>
    <mergeCell ref="F71:H71"/>
    <mergeCell ref="F72:H72"/>
    <mergeCell ref="D79:E79"/>
    <mergeCell ref="B73:C73"/>
    <mergeCell ref="B74:C74"/>
    <mergeCell ref="B75:C75"/>
    <mergeCell ref="B76:C76"/>
    <mergeCell ref="B77:C77"/>
    <mergeCell ref="D71:E71"/>
    <mergeCell ref="D72:E72"/>
    <mergeCell ref="D73:E73"/>
    <mergeCell ref="K86:O86"/>
    <mergeCell ref="K80:M80"/>
    <mergeCell ref="N80:O80"/>
    <mergeCell ref="K82:N82"/>
    <mergeCell ref="K83:N83"/>
    <mergeCell ref="K84:N84"/>
    <mergeCell ref="K85:N85"/>
    <mergeCell ref="F73:H73"/>
    <mergeCell ref="F74:H74"/>
    <mergeCell ref="F75:H75"/>
    <mergeCell ref="F76:H76"/>
    <mergeCell ref="F77:H77"/>
    <mergeCell ref="K81:M81"/>
    <mergeCell ref="I77:M77"/>
    <mergeCell ref="I78:M78"/>
    <mergeCell ref="I73:M73"/>
    <mergeCell ref="I74:M74"/>
    <mergeCell ref="I75:M75"/>
    <mergeCell ref="I76:M76"/>
    <mergeCell ref="B61:E61"/>
    <mergeCell ref="F61:H61"/>
    <mergeCell ref="B57:C57"/>
    <mergeCell ref="B58:C58"/>
    <mergeCell ref="B59:C59"/>
    <mergeCell ref="B60:C60"/>
    <mergeCell ref="B70:C70"/>
    <mergeCell ref="F62:H62"/>
    <mergeCell ref="F63:H63"/>
    <mergeCell ref="F64:H64"/>
    <mergeCell ref="F65:H65"/>
    <mergeCell ref="B67:C67"/>
    <mergeCell ref="B62:E62"/>
    <mergeCell ref="B63:C63"/>
    <mergeCell ref="B65:C65"/>
    <mergeCell ref="D63:E63"/>
    <mergeCell ref="D65:E65"/>
    <mergeCell ref="B68:C68"/>
    <mergeCell ref="B69:C69"/>
    <mergeCell ref="D68:E68"/>
    <mergeCell ref="D69:E69"/>
    <mergeCell ref="D70:E70"/>
    <mergeCell ref="D67:H67"/>
    <mergeCell ref="F68:H68"/>
    <mergeCell ref="B49:E49"/>
    <mergeCell ref="B50:C50"/>
    <mergeCell ref="D50:E50"/>
    <mergeCell ref="B51:C51"/>
    <mergeCell ref="D51:E51"/>
    <mergeCell ref="F49:H49"/>
    <mergeCell ref="F50:G50"/>
    <mergeCell ref="F51:G51"/>
    <mergeCell ref="D54:E54"/>
    <mergeCell ref="F52:G52"/>
    <mergeCell ref="C53:G53"/>
    <mergeCell ref="B54:C54"/>
    <mergeCell ref="F54:H54"/>
    <mergeCell ref="C42:G42"/>
    <mergeCell ref="C43:D43"/>
    <mergeCell ref="E43:F43"/>
    <mergeCell ref="G43:H43"/>
    <mergeCell ref="B44:D44"/>
    <mergeCell ref="B45:D45"/>
    <mergeCell ref="B46:D46"/>
    <mergeCell ref="B47:D47"/>
    <mergeCell ref="B48:D48"/>
    <mergeCell ref="G44:H44"/>
    <mergeCell ref="G45:H45"/>
    <mergeCell ref="G46:H46"/>
    <mergeCell ref="G47:H47"/>
    <mergeCell ref="G48:H48"/>
    <mergeCell ref="B33:E33"/>
    <mergeCell ref="I33:J33"/>
    <mergeCell ref="I30:L30"/>
    <mergeCell ref="B38:E38"/>
    <mergeCell ref="B39:E39"/>
    <mergeCell ref="B40:E40"/>
    <mergeCell ref="B41:E41"/>
    <mergeCell ref="B34:H34"/>
    <mergeCell ref="J32:N32"/>
    <mergeCell ref="C35:D35"/>
    <mergeCell ref="B36:E36"/>
    <mergeCell ref="B37:E37"/>
    <mergeCell ref="I34:J34"/>
    <mergeCell ref="I35:J35"/>
    <mergeCell ref="I41:J41"/>
    <mergeCell ref="I36:J36"/>
    <mergeCell ref="I37:J37"/>
    <mergeCell ref="I38:J38"/>
    <mergeCell ref="I39:J39"/>
    <mergeCell ref="I40:J40"/>
    <mergeCell ref="B30:E30"/>
    <mergeCell ref="B31:E31"/>
    <mergeCell ref="I31:O31"/>
    <mergeCell ref="F36:G36"/>
    <mergeCell ref="B1:O1"/>
    <mergeCell ref="D2:L2"/>
    <mergeCell ref="B4:B18"/>
    <mergeCell ref="C19:N19"/>
    <mergeCell ref="B20:H20"/>
    <mergeCell ref="I20:O20"/>
    <mergeCell ref="G22:H22"/>
    <mergeCell ref="G23:H23"/>
    <mergeCell ref="G24:H24"/>
    <mergeCell ref="I21:J21"/>
    <mergeCell ref="I22:L22"/>
    <mergeCell ref="I23:L23"/>
    <mergeCell ref="I24:L24"/>
    <mergeCell ref="L51:M51"/>
    <mergeCell ref="L52:M52"/>
    <mergeCell ref="G25:H25"/>
    <mergeCell ref="B22:E22"/>
    <mergeCell ref="B23:E23"/>
    <mergeCell ref="B24:E24"/>
    <mergeCell ref="B25:E25"/>
    <mergeCell ref="B29:E29"/>
    <mergeCell ref="B28:E28"/>
    <mergeCell ref="G26:H26"/>
    <mergeCell ref="G27:H27"/>
    <mergeCell ref="G29:H29"/>
    <mergeCell ref="B27:E27"/>
    <mergeCell ref="B26:E26"/>
    <mergeCell ref="I25:L25"/>
    <mergeCell ref="I26:L26"/>
    <mergeCell ref="I27:L27"/>
    <mergeCell ref="I28:L28"/>
    <mergeCell ref="I29:L29"/>
    <mergeCell ref="G30:H30"/>
    <mergeCell ref="G31:H31"/>
    <mergeCell ref="G32:H32"/>
    <mergeCell ref="G33:H33"/>
    <mergeCell ref="B32:E32"/>
    <mergeCell ref="F37:G37"/>
    <mergeCell ref="B84:H84"/>
    <mergeCell ref="I79:M79"/>
    <mergeCell ref="I42:O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L43:M43"/>
    <mergeCell ref="L44:M44"/>
    <mergeCell ref="L45:M45"/>
    <mergeCell ref="L46:M46"/>
    <mergeCell ref="L47:M47"/>
    <mergeCell ref="L48:M48"/>
    <mergeCell ref="L49:M49"/>
    <mergeCell ref="L50:M50"/>
    <mergeCell ref="L53:M53"/>
    <mergeCell ref="D74:E74"/>
    <mergeCell ref="B71:C71"/>
    <mergeCell ref="B72:C72"/>
    <mergeCell ref="F78:H78"/>
    <mergeCell ref="F79:H79"/>
    <mergeCell ref="B91:E91"/>
    <mergeCell ref="K90:N90"/>
    <mergeCell ref="B90:E90"/>
    <mergeCell ref="D55:E55"/>
    <mergeCell ref="D56:E56"/>
    <mergeCell ref="D57:E57"/>
    <mergeCell ref="D58:E58"/>
    <mergeCell ref="D59:E59"/>
    <mergeCell ref="D60:E60"/>
    <mergeCell ref="B55:C55"/>
    <mergeCell ref="B56:C56"/>
    <mergeCell ref="F55:H55"/>
    <mergeCell ref="F56:H56"/>
    <mergeCell ref="F57:H57"/>
    <mergeCell ref="F58:H58"/>
    <mergeCell ref="F59:H59"/>
    <mergeCell ref="F60:H60"/>
    <mergeCell ref="B83:H83"/>
    <mergeCell ref="F66:H66"/>
    <mergeCell ref="N99:O99"/>
    <mergeCell ref="B99:M99"/>
    <mergeCell ref="B100:O100"/>
    <mergeCell ref="B85:H85"/>
    <mergeCell ref="B86:H86"/>
    <mergeCell ref="K91:N91"/>
    <mergeCell ref="K89:N89"/>
    <mergeCell ref="B94:D94"/>
    <mergeCell ref="B95:D95"/>
    <mergeCell ref="B96:D96"/>
    <mergeCell ref="B97:D97"/>
    <mergeCell ref="B98:D98"/>
    <mergeCell ref="K87:N87"/>
    <mergeCell ref="K88:N88"/>
    <mergeCell ref="C93:D93"/>
    <mergeCell ref="B92:D92"/>
    <mergeCell ref="I94:J98"/>
    <mergeCell ref="K94:O94"/>
    <mergeCell ref="K95:O95"/>
    <mergeCell ref="K96:O96"/>
    <mergeCell ref="K97:O97"/>
    <mergeCell ref="B87:E87"/>
    <mergeCell ref="B88:E88"/>
    <mergeCell ref="B89:E89"/>
  </mergeCells>
  <hyperlinks>
    <hyperlink ref="N98" r:id="rId1"/>
  </hyperlinks>
  <pageMargins left="0.31496062992125984" right="0.11811023622047245" top="0" bottom="0" header="0.31496062992125984" footer="0.31496062992125984"/>
  <pageSetup paperSize="9" scale="50" fitToWidth="0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view="pageBreakPreview" topLeftCell="A73" zoomScale="110" zoomScaleNormal="100" zoomScaleSheetLayoutView="110" workbookViewId="0">
      <selection activeCell="F88" sqref="F88:G92"/>
    </sheetView>
  </sheetViews>
  <sheetFormatPr defaultRowHeight="15"/>
  <cols>
    <col min="3" max="3" width="18.42578125" customWidth="1"/>
    <col min="4" max="4" width="13.140625" customWidth="1"/>
    <col min="12" max="12" width="4.5703125" customWidth="1"/>
    <col min="13" max="13" width="40.85546875" customWidth="1"/>
    <col min="14" max="14" width="39.85546875" customWidth="1"/>
    <col min="17" max="17" width="11.5703125" bestFit="1" customWidth="1"/>
  </cols>
  <sheetData>
    <row r="1" spans="1:14" ht="25.5" customHeight="1">
      <c r="A1" s="400"/>
      <c r="B1" s="400"/>
      <c r="C1" s="401"/>
      <c r="D1" s="401"/>
      <c r="E1" s="1"/>
      <c r="F1" s="1"/>
      <c r="G1" s="1"/>
      <c r="H1" s="1"/>
      <c r="I1" s="1"/>
      <c r="J1" s="1"/>
      <c r="K1" s="1"/>
      <c r="L1" s="1"/>
      <c r="M1" s="1"/>
      <c r="N1" s="197" t="s">
        <v>341</v>
      </c>
    </row>
    <row r="2" spans="1:14" ht="31.5" customHeight="1" thickBot="1">
      <c r="A2" s="286" t="s">
        <v>333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0.25" thickTop="1" thickBot="1">
      <c r="A3" s="34"/>
      <c r="B3" s="55"/>
      <c r="C3" s="287" t="s">
        <v>0</v>
      </c>
      <c r="D3" s="288"/>
      <c r="E3" s="288"/>
      <c r="F3" s="288"/>
      <c r="G3" s="288"/>
      <c r="H3" s="288"/>
      <c r="I3" s="288"/>
      <c r="J3" s="288"/>
      <c r="K3" s="288"/>
      <c r="L3" s="2"/>
      <c r="M3" s="2"/>
      <c r="N3" s="3"/>
    </row>
    <row r="4" spans="1:14" ht="15.75" thickBot="1">
      <c r="A4" s="28"/>
      <c r="B4" s="2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1"/>
      <c r="M4" s="18" t="s">
        <v>281</v>
      </c>
      <c r="N4" s="19">
        <v>42931</v>
      </c>
    </row>
    <row r="5" spans="1:14" ht="15.75" thickBot="1">
      <c r="A5" s="289" t="s">
        <v>1</v>
      </c>
      <c r="B5" s="56">
        <v>1</v>
      </c>
      <c r="C5" s="6">
        <v>1320</v>
      </c>
      <c r="D5" s="6">
        <v>1380</v>
      </c>
      <c r="E5" s="6">
        <v>1440</v>
      </c>
      <c r="F5" s="6">
        <v>1500</v>
      </c>
      <c r="G5" s="6"/>
      <c r="H5" s="6"/>
      <c r="I5" s="6"/>
      <c r="J5" s="6"/>
      <c r="K5" s="6"/>
      <c r="L5" s="1"/>
      <c r="M5" s="18" t="s">
        <v>2</v>
      </c>
      <c r="N5" s="161">
        <v>0.10270600000000001</v>
      </c>
    </row>
    <row r="6" spans="1:14" ht="15.75" thickBot="1">
      <c r="A6" s="289"/>
      <c r="B6" s="56">
        <v>2</v>
      </c>
      <c r="C6" s="6">
        <v>1155</v>
      </c>
      <c r="D6" s="6">
        <v>1210</v>
      </c>
      <c r="E6" s="6">
        <v>1265</v>
      </c>
      <c r="F6" s="6">
        <v>1320</v>
      </c>
      <c r="G6" s="6">
        <v>1380</v>
      </c>
      <c r="H6" s="6">
        <v>1440</v>
      </c>
      <c r="I6" s="6"/>
      <c r="J6" s="6"/>
      <c r="K6" s="6"/>
      <c r="L6" s="1"/>
      <c r="M6" s="18" t="s">
        <v>3</v>
      </c>
      <c r="N6" s="165">
        <v>1.607645</v>
      </c>
    </row>
    <row r="7" spans="1:14" ht="15.75" thickBot="1">
      <c r="A7" s="289"/>
      <c r="B7" s="56">
        <v>3</v>
      </c>
      <c r="C7" s="6">
        <v>1020</v>
      </c>
      <c r="D7" s="6">
        <v>1065</v>
      </c>
      <c r="E7" s="6">
        <v>1110</v>
      </c>
      <c r="F7" s="6">
        <v>1155</v>
      </c>
      <c r="G7" s="6">
        <v>1210</v>
      </c>
      <c r="H7" s="6">
        <v>1265</v>
      </c>
      <c r="I7" s="6">
        <v>1320</v>
      </c>
      <c r="J7" s="6">
        <v>1380</v>
      </c>
      <c r="K7" s="6"/>
      <c r="L7" s="1"/>
      <c r="M7" s="160" t="s">
        <v>4</v>
      </c>
      <c r="N7" s="162">
        <v>3.2570000000000002E-2</v>
      </c>
    </row>
    <row r="8" spans="1:14" ht="15.75" thickBot="1">
      <c r="A8" s="289"/>
      <c r="B8" s="56">
        <v>4</v>
      </c>
      <c r="C8" s="6">
        <v>915</v>
      </c>
      <c r="D8" s="6">
        <v>950</v>
      </c>
      <c r="E8" s="6">
        <v>985</v>
      </c>
      <c r="F8" s="6">
        <v>1020</v>
      </c>
      <c r="G8" s="6">
        <v>1065</v>
      </c>
      <c r="H8" s="6">
        <v>1110</v>
      </c>
      <c r="I8" s="6">
        <v>1155</v>
      </c>
      <c r="J8" s="6">
        <v>1210</v>
      </c>
      <c r="K8" s="6">
        <v>1265</v>
      </c>
      <c r="L8" s="1"/>
      <c r="M8" s="20" t="s">
        <v>5</v>
      </c>
      <c r="N8" s="21">
        <v>500</v>
      </c>
    </row>
    <row r="9" spans="1:14" ht="15.75" thickBot="1">
      <c r="A9" s="289"/>
      <c r="B9" s="56">
        <v>5</v>
      </c>
      <c r="C9" s="6">
        <v>835</v>
      </c>
      <c r="D9" s="6">
        <v>865</v>
      </c>
      <c r="E9" s="6">
        <v>895</v>
      </c>
      <c r="F9" s="6">
        <v>915</v>
      </c>
      <c r="G9" s="6">
        <v>950</v>
      </c>
      <c r="H9" s="6">
        <v>985</v>
      </c>
      <c r="I9" s="6">
        <v>1020</v>
      </c>
      <c r="J9" s="6">
        <v>1065</v>
      </c>
      <c r="K9" s="6">
        <v>1110</v>
      </c>
      <c r="L9" s="1"/>
      <c r="M9" s="22" t="s">
        <v>6</v>
      </c>
      <c r="N9" s="23">
        <f>500*N5</f>
        <v>51.353000000000002</v>
      </c>
    </row>
    <row r="10" spans="1:14" ht="15.75" thickBot="1">
      <c r="A10" s="289"/>
      <c r="B10" s="56">
        <v>6</v>
      </c>
      <c r="C10" s="6">
        <v>760</v>
      </c>
      <c r="D10" s="6">
        <v>785</v>
      </c>
      <c r="E10" s="6">
        <v>810</v>
      </c>
      <c r="F10" s="6">
        <v>835</v>
      </c>
      <c r="G10" s="6">
        <v>865</v>
      </c>
      <c r="H10" s="6">
        <v>895</v>
      </c>
      <c r="I10" s="6">
        <v>915</v>
      </c>
      <c r="J10" s="6">
        <v>950</v>
      </c>
      <c r="K10" s="6">
        <v>985</v>
      </c>
      <c r="L10" s="1"/>
      <c r="M10" s="22" t="s">
        <v>7</v>
      </c>
      <c r="N10" s="21">
        <v>250</v>
      </c>
    </row>
    <row r="11" spans="1:14" ht="15.75" thickBot="1">
      <c r="A11" s="289"/>
      <c r="B11" s="56">
        <v>7</v>
      </c>
      <c r="C11" s="6">
        <v>705</v>
      </c>
      <c r="D11" s="6">
        <v>720</v>
      </c>
      <c r="E11" s="6">
        <v>740</v>
      </c>
      <c r="F11" s="6">
        <v>760</v>
      </c>
      <c r="G11" s="6">
        <v>785</v>
      </c>
      <c r="H11" s="6">
        <v>810</v>
      </c>
      <c r="I11" s="6">
        <v>835</v>
      </c>
      <c r="J11" s="6">
        <v>865</v>
      </c>
      <c r="K11" s="6">
        <v>895</v>
      </c>
      <c r="L11" s="1"/>
      <c r="M11" s="22" t="s">
        <v>8</v>
      </c>
      <c r="N11" s="23">
        <f>250*N5</f>
        <v>25.676500000000001</v>
      </c>
    </row>
    <row r="12" spans="1:14" ht="15.75" thickBot="1">
      <c r="A12" s="289"/>
      <c r="B12" s="56">
        <v>8</v>
      </c>
      <c r="C12" s="6">
        <v>660</v>
      </c>
      <c r="D12" s="6">
        <v>675</v>
      </c>
      <c r="E12" s="6">
        <v>690</v>
      </c>
      <c r="F12" s="6">
        <v>705</v>
      </c>
      <c r="G12" s="6">
        <v>720</v>
      </c>
      <c r="H12" s="6">
        <v>740</v>
      </c>
      <c r="I12" s="6">
        <v>760</v>
      </c>
      <c r="J12" s="6">
        <v>785</v>
      </c>
      <c r="K12" s="6">
        <v>810</v>
      </c>
      <c r="L12" s="1"/>
      <c r="M12" s="49" t="s">
        <v>9</v>
      </c>
      <c r="N12" s="54">
        <v>2134</v>
      </c>
    </row>
    <row r="13" spans="1:14" ht="15.75" thickBot="1">
      <c r="A13" s="289"/>
      <c r="B13" s="56">
        <v>9</v>
      </c>
      <c r="C13" s="6">
        <v>620</v>
      </c>
      <c r="D13" s="6">
        <v>630</v>
      </c>
      <c r="E13" s="6">
        <v>645</v>
      </c>
      <c r="F13" s="6">
        <v>660</v>
      </c>
      <c r="G13" s="6">
        <v>675</v>
      </c>
      <c r="H13" s="6">
        <v>690</v>
      </c>
      <c r="I13" s="6">
        <v>705</v>
      </c>
      <c r="J13" s="6">
        <v>720</v>
      </c>
      <c r="K13" s="6">
        <v>740</v>
      </c>
      <c r="L13" s="1"/>
      <c r="M13" s="49" t="s">
        <v>10</v>
      </c>
      <c r="N13" s="51">
        <f>2134*N5</f>
        <v>219.17460400000002</v>
      </c>
    </row>
    <row r="14" spans="1:14" ht="15.75" thickBot="1">
      <c r="A14" s="289"/>
      <c r="B14" s="56">
        <v>10</v>
      </c>
      <c r="C14" s="6">
        <v>590</v>
      </c>
      <c r="D14" s="6">
        <v>600</v>
      </c>
      <c r="E14" s="6">
        <v>610</v>
      </c>
      <c r="F14" s="6">
        <v>620</v>
      </c>
      <c r="G14" s="6">
        <v>630</v>
      </c>
      <c r="H14" s="6">
        <v>645</v>
      </c>
      <c r="I14" s="6">
        <v>660</v>
      </c>
      <c r="J14" s="6">
        <v>675</v>
      </c>
      <c r="K14" s="6">
        <v>690</v>
      </c>
      <c r="L14" s="1"/>
      <c r="M14" s="22" t="s">
        <v>11</v>
      </c>
      <c r="N14" s="24">
        <v>2500</v>
      </c>
    </row>
    <row r="15" spans="1:14" ht="15.75" customHeight="1" thickBot="1">
      <c r="A15" s="289"/>
      <c r="B15" s="56">
        <v>11</v>
      </c>
      <c r="C15" s="6">
        <v>560</v>
      </c>
      <c r="D15" s="6">
        <v>570</v>
      </c>
      <c r="E15" s="6">
        <v>580</v>
      </c>
      <c r="F15" s="6">
        <v>590</v>
      </c>
      <c r="G15" s="6">
        <v>600</v>
      </c>
      <c r="H15" s="6">
        <v>610</v>
      </c>
      <c r="I15" s="6">
        <v>620</v>
      </c>
      <c r="J15" s="6">
        <v>630</v>
      </c>
      <c r="K15" s="6">
        <v>645</v>
      </c>
      <c r="L15" s="1"/>
      <c r="M15" s="22" t="s">
        <v>12</v>
      </c>
      <c r="N15" s="196" t="s">
        <v>340</v>
      </c>
    </row>
    <row r="16" spans="1:14" ht="15.75" thickBot="1">
      <c r="A16" s="289"/>
      <c r="B16" s="56">
        <v>12</v>
      </c>
      <c r="C16" s="6">
        <v>545</v>
      </c>
      <c r="D16" s="6">
        <v>550</v>
      </c>
      <c r="E16" s="6">
        <v>555</v>
      </c>
      <c r="F16" s="6">
        <v>560</v>
      </c>
      <c r="G16" s="6">
        <v>570</v>
      </c>
      <c r="H16" s="6">
        <v>580</v>
      </c>
      <c r="I16" s="6">
        <v>590</v>
      </c>
      <c r="J16" s="6">
        <v>600</v>
      </c>
      <c r="K16" s="6">
        <v>610</v>
      </c>
      <c r="L16" s="1"/>
      <c r="M16" s="49" t="s">
        <v>13</v>
      </c>
      <c r="N16" s="51">
        <f>9500*N5</f>
        <v>975.70700000000011</v>
      </c>
    </row>
    <row r="17" spans="1:14" ht="15.75" thickBot="1">
      <c r="A17" s="289"/>
      <c r="B17" s="56">
        <v>13</v>
      </c>
      <c r="C17" s="6">
        <v>530</v>
      </c>
      <c r="D17" s="6">
        <v>535</v>
      </c>
      <c r="E17" s="6">
        <v>540</v>
      </c>
      <c r="F17" s="6">
        <v>545</v>
      </c>
      <c r="G17" s="6">
        <v>550</v>
      </c>
      <c r="H17" s="6">
        <v>555</v>
      </c>
      <c r="I17" s="6">
        <v>560</v>
      </c>
      <c r="J17" s="6">
        <v>570</v>
      </c>
      <c r="K17" s="6">
        <v>580</v>
      </c>
      <c r="L17" s="1"/>
      <c r="M17" s="49" t="s">
        <v>14</v>
      </c>
      <c r="N17" s="51">
        <f>9500*N5*2</f>
        <v>1951.4140000000002</v>
      </c>
    </row>
    <row r="18" spans="1:14" ht="15.75" thickBot="1">
      <c r="A18" s="289"/>
      <c r="B18" s="56">
        <v>14</v>
      </c>
      <c r="C18" s="6">
        <v>515</v>
      </c>
      <c r="D18" s="6">
        <v>520</v>
      </c>
      <c r="E18" s="6">
        <v>525</v>
      </c>
      <c r="F18" s="6">
        <v>530</v>
      </c>
      <c r="G18" s="6">
        <v>535</v>
      </c>
      <c r="H18" s="6">
        <v>540</v>
      </c>
      <c r="I18" s="6">
        <v>545</v>
      </c>
      <c r="J18" s="6">
        <v>550</v>
      </c>
      <c r="K18" s="6">
        <v>555</v>
      </c>
      <c r="L18" s="1"/>
      <c r="M18" s="18" t="s">
        <v>15</v>
      </c>
      <c r="N18" s="157">
        <f>9500*N5</f>
        <v>975.70700000000011</v>
      </c>
    </row>
    <row r="19" spans="1:14" ht="15.75" thickBot="1">
      <c r="A19" s="289"/>
      <c r="B19" s="57">
        <v>15</v>
      </c>
      <c r="C19" s="6">
        <v>500</v>
      </c>
      <c r="D19" s="6">
        <v>505</v>
      </c>
      <c r="E19" s="6">
        <v>510</v>
      </c>
      <c r="F19" s="6">
        <v>515</v>
      </c>
      <c r="G19" s="6">
        <v>520</v>
      </c>
      <c r="H19" s="6">
        <v>525</v>
      </c>
      <c r="I19" s="6">
        <v>530</v>
      </c>
      <c r="J19" s="6">
        <v>535</v>
      </c>
      <c r="K19" s="6">
        <v>540</v>
      </c>
      <c r="L19" s="1"/>
      <c r="M19" s="22" t="s">
        <v>286</v>
      </c>
      <c r="N19" s="23">
        <f>975.71/12</f>
        <v>81.30916666666667</v>
      </c>
    </row>
    <row r="20" spans="1:14" ht="16.5" thickBot="1">
      <c r="A20" s="4"/>
      <c r="B20" s="290" t="s">
        <v>17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5"/>
    </row>
    <row r="21" spans="1:14" ht="15.75" thickTop="1">
      <c r="A21" s="274" t="s">
        <v>18</v>
      </c>
      <c r="B21" s="212"/>
      <c r="C21" s="212"/>
      <c r="D21" s="212"/>
      <c r="E21" s="212"/>
      <c r="F21" s="212"/>
      <c r="G21" s="213"/>
      <c r="H21" s="274" t="s">
        <v>19</v>
      </c>
      <c r="I21" s="212"/>
      <c r="J21" s="212"/>
      <c r="K21" s="212"/>
      <c r="L21" s="212"/>
      <c r="M21" s="212"/>
      <c r="N21" s="213"/>
    </row>
    <row r="22" spans="1:14">
      <c r="A22" s="58"/>
      <c r="B22" s="29" t="s">
        <v>53</v>
      </c>
      <c r="C22" s="18"/>
      <c r="D22" s="18"/>
      <c r="E22" s="18"/>
      <c r="F22" s="18"/>
      <c r="G22" s="59"/>
      <c r="H22" s="293" t="s">
        <v>36</v>
      </c>
      <c r="I22" s="294"/>
      <c r="J22" s="25"/>
      <c r="K22" s="25"/>
      <c r="L22" s="7" t="s">
        <v>34</v>
      </c>
      <c r="M22" s="143" t="s">
        <v>35</v>
      </c>
      <c r="N22" s="26"/>
    </row>
    <row r="23" spans="1:14">
      <c r="A23" s="216" t="s">
        <v>20</v>
      </c>
      <c r="B23" s="217"/>
      <c r="C23" s="217"/>
      <c r="D23" s="217"/>
      <c r="E23" s="141" t="s">
        <v>23</v>
      </c>
      <c r="F23" s="248" t="s">
        <v>33</v>
      </c>
      <c r="G23" s="291"/>
      <c r="H23" s="284" t="s">
        <v>20</v>
      </c>
      <c r="I23" s="285"/>
      <c r="J23" s="285"/>
      <c r="K23" s="285"/>
      <c r="L23" s="144"/>
      <c r="M23" s="144"/>
      <c r="N23" s="150"/>
    </row>
    <row r="24" spans="1:14">
      <c r="A24" s="216" t="s">
        <v>21</v>
      </c>
      <c r="B24" s="217"/>
      <c r="C24" s="217"/>
      <c r="D24" s="217"/>
      <c r="E24" s="149"/>
      <c r="F24" s="292"/>
      <c r="G24" s="291"/>
      <c r="H24" s="284" t="s">
        <v>21</v>
      </c>
      <c r="I24" s="285"/>
      <c r="J24" s="285"/>
      <c r="K24" s="285"/>
      <c r="L24" s="144"/>
      <c r="M24" s="144"/>
      <c r="N24" s="150"/>
    </row>
    <row r="25" spans="1:14">
      <c r="A25" s="216" t="s">
        <v>22</v>
      </c>
      <c r="B25" s="217"/>
      <c r="C25" s="217"/>
      <c r="D25" s="217"/>
      <c r="E25" s="149">
        <v>245</v>
      </c>
      <c r="F25" s="249">
        <f>N18*2.45</f>
        <v>2390.4821500000003</v>
      </c>
      <c r="G25" s="250"/>
      <c r="H25" s="284" t="s">
        <v>43</v>
      </c>
      <c r="I25" s="285"/>
      <c r="J25" s="285"/>
      <c r="K25" s="285"/>
      <c r="L25" s="72">
        <v>1</v>
      </c>
      <c r="M25" s="144">
        <v>6400</v>
      </c>
      <c r="N25" s="150">
        <f>ROUND((M25*N5),2)</f>
        <v>657.32</v>
      </c>
    </row>
    <row r="26" spans="1:14">
      <c r="A26" s="216" t="s">
        <v>24</v>
      </c>
      <c r="B26" s="217"/>
      <c r="C26" s="217"/>
      <c r="D26" s="217"/>
      <c r="E26" s="149">
        <v>215</v>
      </c>
      <c r="F26" s="249">
        <f>N18*2.15</f>
        <v>2097.7700500000001</v>
      </c>
      <c r="G26" s="250"/>
      <c r="H26" s="284" t="s">
        <v>37</v>
      </c>
      <c r="I26" s="285"/>
      <c r="J26" s="285"/>
      <c r="K26" s="285"/>
      <c r="L26" s="72">
        <v>1</v>
      </c>
      <c r="M26" s="144">
        <v>5300</v>
      </c>
      <c r="N26" s="150">
        <f>ROUND((M26*N5),2)</f>
        <v>544.34</v>
      </c>
    </row>
    <row r="27" spans="1:14">
      <c r="A27" s="216" t="s">
        <v>25</v>
      </c>
      <c r="B27" s="217"/>
      <c r="C27" s="217"/>
      <c r="D27" s="217"/>
      <c r="E27" s="149">
        <v>175</v>
      </c>
      <c r="F27" s="249">
        <f>N18*1.75</f>
        <v>1707.4872500000001</v>
      </c>
      <c r="G27" s="250"/>
      <c r="H27" s="284" t="s">
        <v>38</v>
      </c>
      <c r="I27" s="285"/>
      <c r="J27" s="285"/>
      <c r="K27" s="285"/>
      <c r="L27" s="73">
        <v>42064</v>
      </c>
      <c r="M27" s="144">
        <v>4800</v>
      </c>
      <c r="N27" s="151">
        <f>ROUND((M27*N5),2)</f>
        <v>492.99</v>
      </c>
    </row>
    <row r="28" spans="1:14">
      <c r="A28" s="216" t="s">
        <v>26</v>
      </c>
      <c r="B28" s="217"/>
      <c r="C28" s="217"/>
      <c r="D28" s="217"/>
      <c r="E28" s="149">
        <v>165</v>
      </c>
      <c r="F28" s="249">
        <f>N18*1.65</f>
        <v>1609.9165500000001</v>
      </c>
      <c r="G28" s="250"/>
      <c r="H28" s="284" t="s">
        <v>39</v>
      </c>
      <c r="I28" s="285"/>
      <c r="J28" s="285"/>
      <c r="K28" s="285"/>
      <c r="L28" s="74">
        <v>42127</v>
      </c>
      <c r="M28" s="144">
        <v>3600</v>
      </c>
      <c r="N28" s="151">
        <f>ROUND((M28*N5),2)</f>
        <v>369.74</v>
      </c>
    </row>
    <row r="29" spans="1:14">
      <c r="A29" s="216" t="s">
        <v>27</v>
      </c>
      <c r="B29" s="217"/>
      <c r="C29" s="217"/>
      <c r="D29" s="217"/>
      <c r="E29" s="149"/>
      <c r="F29" s="139"/>
      <c r="G29" s="140"/>
      <c r="H29" s="284" t="s">
        <v>40</v>
      </c>
      <c r="I29" s="285"/>
      <c r="J29" s="285"/>
      <c r="K29" s="285"/>
      <c r="L29" s="72">
        <v>1</v>
      </c>
      <c r="M29" s="144">
        <v>3600</v>
      </c>
      <c r="N29" s="164">
        <f>ROUND((M29*N5),2)</f>
        <v>369.74</v>
      </c>
    </row>
    <row r="30" spans="1:14">
      <c r="A30" s="216" t="s">
        <v>32</v>
      </c>
      <c r="B30" s="217"/>
      <c r="C30" s="217"/>
      <c r="D30" s="217"/>
      <c r="E30" s="149">
        <v>130</v>
      </c>
      <c r="F30" s="249">
        <f>N18*1.3</f>
        <v>1268.4191000000001</v>
      </c>
      <c r="G30" s="250"/>
      <c r="H30" s="284" t="s">
        <v>42</v>
      </c>
      <c r="I30" s="285"/>
      <c r="J30" s="285"/>
      <c r="K30" s="285"/>
      <c r="L30" s="72">
        <v>2</v>
      </c>
      <c r="M30" s="144">
        <v>2700</v>
      </c>
      <c r="N30" s="150">
        <f>ROUND((M30*N5),2)</f>
        <v>277.31</v>
      </c>
    </row>
    <row r="31" spans="1:14" ht="15.75" thickBot="1">
      <c r="A31" s="216" t="s">
        <v>31</v>
      </c>
      <c r="B31" s="217"/>
      <c r="C31" s="217"/>
      <c r="D31" s="217"/>
      <c r="E31" s="149">
        <v>117</v>
      </c>
      <c r="F31" s="249">
        <f>N18*1.17</f>
        <v>1141.57719</v>
      </c>
      <c r="G31" s="250"/>
      <c r="H31" s="284" t="s">
        <v>41</v>
      </c>
      <c r="I31" s="285"/>
      <c r="J31" s="285"/>
      <c r="K31" s="285"/>
      <c r="L31" s="75">
        <v>3</v>
      </c>
      <c r="M31" s="144">
        <v>2300</v>
      </c>
      <c r="N31" s="150">
        <f>ROUND((M31*N5),2)</f>
        <v>236.22</v>
      </c>
    </row>
    <row r="32" spans="1:14" ht="16.5" thickTop="1" thickBot="1">
      <c r="A32" s="216" t="s">
        <v>30</v>
      </c>
      <c r="B32" s="217"/>
      <c r="C32" s="217"/>
      <c r="D32" s="217"/>
      <c r="E32" s="149">
        <v>110</v>
      </c>
      <c r="F32" s="249">
        <f>N18*1.1</f>
        <v>1073.2777000000001</v>
      </c>
      <c r="G32" s="250"/>
      <c r="H32" s="299" t="s">
        <v>337</v>
      </c>
      <c r="I32" s="300"/>
      <c r="J32" s="300"/>
      <c r="K32" s="300"/>
      <c r="L32" s="301"/>
      <c r="M32" s="301"/>
      <c r="N32" s="302"/>
    </row>
    <row r="33" spans="1:14" ht="15.75" thickTop="1">
      <c r="A33" s="216" t="s">
        <v>29</v>
      </c>
      <c r="B33" s="217"/>
      <c r="C33" s="217"/>
      <c r="D33" s="217"/>
      <c r="E33" s="149">
        <v>104</v>
      </c>
      <c r="F33" s="249">
        <f>N18*1.04</f>
        <v>1014.7352800000001</v>
      </c>
      <c r="G33" s="249"/>
      <c r="H33" s="34"/>
      <c r="I33" s="275" t="s">
        <v>45</v>
      </c>
      <c r="J33" s="212"/>
      <c r="K33" s="212"/>
      <c r="L33" s="212"/>
      <c r="M33" s="212"/>
      <c r="N33" s="48" t="s">
        <v>46</v>
      </c>
    </row>
    <row r="34" spans="1:14" ht="15.75" thickBot="1">
      <c r="A34" s="214" t="s">
        <v>28</v>
      </c>
      <c r="B34" s="215"/>
      <c r="C34" s="215"/>
      <c r="D34" s="215"/>
      <c r="E34" s="152">
        <v>98</v>
      </c>
      <c r="F34" s="251">
        <f>N18*0.98</f>
        <v>956.19286000000011</v>
      </c>
      <c r="G34" s="251"/>
      <c r="H34" s="216" t="s">
        <v>53</v>
      </c>
      <c r="I34" s="217"/>
      <c r="J34" s="18" t="s">
        <v>160</v>
      </c>
      <c r="K34" s="149" t="s">
        <v>55</v>
      </c>
      <c r="L34" s="35" t="s">
        <v>56</v>
      </c>
      <c r="M34" s="163" t="s">
        <v>338</v>
      </c>
      <c r="N34" s="148" t="s">
        <v>58</v>
      </c>
    </row>
    <row r="35" spans="1:14" ht="15.75" thickTop="1">
      <c r="A35" s="296" t="s">
        <v>44</v>
      </c>
      <c r="B35" s="233"/>
      <c r="C35" s="233"/>
      <c r="D35" s="233"/>
      <c r="E35" s="233"/>
      <c r="F35" s="233"/>
      <c r="G35" s="297"/>
      <c r="H35" s="284" t="s">
        <v>59</v>
      </c>
      <c r="I35" s="285"/>
      <c r="J35" s="149" t="s">
        <v>67</v>
      </c>
      <c r="K35" s="149">
        <v>0.10270600000000001</v>
      </c>
      <c r="L35" s="149">
        <v>10</v>
      </c>
      <c r="M35" s="139">
        <f>300*K35</f>
        <v>30.811800000000002</v>
      </c>
      <c r="N35" s="148">
        <v>98.6</v>
      </c>
    </row>
    <row r="36" spans="1:14">
      <c r="A36" s="28"/>
      <c r="B36" s="298" t="s">
        <v>36</v>
      </c>
      <c r="C36" s="298"/>
      <c r="D36" s="29"/>
      <c r="E36" s="29"/>
      <c r="F36" s="29"/>
      <c r="G36" s="142" t="s">
        <v>47</v>
      </c>
      <c r="H36" s="284" t="s">
        <v>60</v>
      </c>
      <c r="I36" s="285"/>
      <c r="J36" s="149" t="s">
        <v>68</v>
      </c>
      <c r="K36" s="163">
        <v>0.10270600000000001</v>
      </c>
      <c r="L36" s="149">
        <v>10</v>
      </c>
      <c r="M36" s="139">
        <f>250*K36</f>
        <v>25.676500000000001</v>
      </c>
      <c r="N36" s="148">
        <v>82.18</v>
      </c>
    </row>
    <row r="37" spans="1:14">
      <c r="A37" s="284" t="s">
        <v>48</v>
      </c>
      <c r="B37" s="285"/>
      <c r="C37" s="285"/>
      <c r="D37" s="285"/>
      <c r="E37" s="267" t="s">
        <v>335</v>
      </c>
      <c r="F37" s="268"/>
      <c r="G37" s="150">
        <v>70</v>
      </c>
      <c r="H37" s="284" t="s">
        <v>61</v>
      </c>
      <c r="I37" s="285"/>
      <c r="J37" s="149" t="s">
        <v>69</v>
      </c>
      <c r="K37" s="163">
        <v>0.10270600000000001</v>
      </c>
      <c r="L37" s="149">
        <v>10</v>
      </c>
      <c r="M37" s="139">
        <f>200*K37</f>
        <v>20.5412</v>
      </c>
      <c r="N37" s="148">
        <v>65.72</v>
      </c>
    </row>
    <row r="38" spans="1:14">
      <c r="A38" s="284" t="s">
        <v>49</v>
      </c>
      <c r="B38" s="285"/>
      <c r="C38" s="285"/>
      <c r="D38" s="285"/>
      <c r="E38" s="267" t="s">
        <v>336</v>
      </c>
      <c r="F38" s="268"/>
      <c r="G38" s="150">
        <v>30</v>
      </c>
      <c r="H38" s="284" t="s">
        <v>62</v>
      </c>
      <c r="I38" s="285"/>
      <c r="J38" s="149" t="s">
        <v>70</v>
      </c>
      <c r="K38" s="163">
        <v>0.10270600000000001</v>
      </c>
      <c r="L38" s="149">
        <v>12</v>
      </c>
      <c r="M38" s="139">
        <f>160*K38</f>
        <v>16.432960000000001</v>
      </c>
      <c r="N38" s="148">
        <v>52.58</v>
      </c>
    </row>
    <row r="39" spans="1:14">
      <c r="A39" s="284" t="s">
        <v>50</v>
      </c>
      <c r="B39" s="285"/>
      <c r="C39" s="285"/>
      <c r="D39" s="285"/>
      <c r="E39" s="30"/>
      <c r="F39" s="30"/>
      <c r="G39" s="150">
        <v>20</v>
      </c>
      <c r="H39" s="284" t="s">
        <v>63</v>
      </c>
      <c r="I39" s="285"/>
      <c r="J39" s="27" t="s">
        <v>74</v>
      </c>
      <c r="K39" s="27" t="s">
        <v>74</v>
      </c>
      <c r="L39" s="149">
        <v>0</v>
      </c>
      <c r="M39" s="27" t="s">
        <v>72</v>
      </c>
      <c r="N39" s="31" t="s">
        <v>77</v>
      </c>
    </row>
    <row r="40" spans="1:14">
      <c r="A40" s="284" t="s">
        <v>51</v>
      </c>
      <c r="B40" s="285"/>
      <c r="C40" s="285"/>
      <c r="D40" s="285"/>
      <c r="E40" s="30"/>
      <c r="F40" s="30"/>
      <c r="G40" s="150">
        <v>20</v>
      </c>
      <c r="H40" s="284" t="s">
        <v>64</v>
      </c>
      <c r="I40" s="285"/>
      <c r="J40" s="27" t="s">
        <v>76</v>
      </c>
      <c r="K40" s="27" t="s">
        <v>74</v>
      </c>
      <c r="L40" s="149">
        <v>5</v>
      </c>
      <c r="M40" s="27" t="s">
        <v>72</v>
      </c>
      <c r="N40" s="31" t="s">
        <v>77</v>
      </c>
    </row>
    <row r="41" spans="1:14">
      <c r="A41" s="284" t="s">
        <v>52</v>
      </c>
      <c r="B41" s="285"/>
      <c r="C41" s="285"/>
      <c r="D41" s="285"/>
      <c r="E41" s="30"/>
      <c r="F41" s="30"/>
      <c r="G41" s="150">
        <v>15</v>
      </c>
      <c r="H41" s="284" t="s">
        <v>65</v>
      </c>
      <c r="I41" s="285"/>
      <c r="J41" s="27" t="s">
        <v>76</v>
      </c>
      <c r="K41" s="27" t="s">
        <v>75</v>
      </c>
      <c r="L41" s="149">
        <v>5</v>
      </c>
      <c r="M41" s="27" t="s">
        <v>73</v>
      </c>
      <c r="N41" s="31" t="s">
        <v>77</v>
      </c>
    </row>
    <row r="42" spans="1:14" ht="15.75" thickBot="1">
      <c r="A42" s="272"/>
      <c r="B42" s="295"/>
      <c r="C42" s="295"/>
      <c r="D42" s="295"/>
      <c r="E42" s="32"/>
      <c r="F42" s="32"/>
      <c r="G42" s="33"/>
      <c r="H42" s="272" t="s">
        <v>66</v>
      </c>
      <c r="I42" s="295"/>
      <c r="J42" s="152" t="s">
        <v>71</v>
      </c>
      <c r="K42" s="163">
        <v>0.10270600000000001</v>
      </c>
      <c r="L42" s="152">
        <v>0</v>
      </c>
      <c r="M42" s="147">
        <f>140*K42</f>
        <v>14.37884</v>
      </c>
      <c r="N42" s="70">
        <v>46.02</v>
      </c>
    </row>
    <row r="43" spans="1:14" ht="15.75" thickTop="1">
      <c r="A43" s="36"/>
      <c r="B43" s="303" t="s">
        <v>80</v>
      </c>
      <c r="C43" s="276"/>
      <c r="D43" s="276"/>
      <c r="E43" s="276"/>
      <c r="F43" s="276"/>
      <c r="G43" s="37"/>
      <c r="H43" s="274" t="s">
        <v>145</v>
      </c>
      <c r="I43" s="275"/>
      <c r="J43" s="275"/>
      <c r="K43" s="275"/>
      <c r="L43" s="275"/>
      <c r="M43" s="276"/>
      <c r="N43" s="277"/>
    </row>
    <row r="44" spans="1:14">
      <c r="A44" s="38"/>
      <c r="B44" s="304" t="s">
        <v>81</v>
      </c>
      <c r="C44" s="305"/>
      <c r="D44" s="279" t="s">
        <v>82</v>
      </c>
      <c r="E44" s="281"/>
      <c r="F44" s="279" t="s">
        <v>83</v>
      </c>
      <c r="G44" s="306"/>
      <c r="H44" s="278" t="s">
        <v>146</v>
      </c>
      <c r="I44" s="279"/>
      <c r="J44" s="143" t="s">
        <v>160</v>
      </c>
      <c r="K44" s="279" t="s">
        <v>147</v>
      </c>
      <c r="L44" s="279"/>
      <c r="M44" s="79" t="s">
        <v>148</v>
      </c>
      <c r="N44" s="80" t="s">
        <v>149</v>
      </c>
    </row>
    <row r="45" spans="1:14">
      <c r="A45" s="506" t="s">
        <v>84</v>
      </c>
      <c r="B45" s="507"/>
      <c r="C45" s="507"/>
      <c r="D45" s="167" t="s">
        <v>89</v>
      </c>
      <c r="E45" s="168">
        <v>195</v>
      </c>
      <c r="F45" s="504">
        <v>1902.63</v>
      </c>
      <c r="G45" s="505"/>
      <c r="H45" s="280" t="s">
        <v>150</v>
      </c>
      <c r="I45" s="281"/>
      <c r="J45" s="144">
        <v>300</v>
      </c>
      <c r="K45" s="282">
        <f>J45*N5</f>
        <v>30.811800000000002</v>
      </c>
      <c r="L45" s="282"/>
      <c r="M45" s="144">
        <v>600</v>
      </c>
      <c r="N45" s="151">
        <f>K45*2</f>
        <v>61.623600000000003</v>
      </c>
    </row>
    <row r="46" spans="1:14">
      <c r="A46" s="506" t="s">
        <v>85</v>
      </c>
      <c r="B46" s="507"/>
      <c r="C46" s="507"/>
      <c r="D46" s="167" t="s">
        <v>89</v>
      </c>
      <c r="E46" s="168">
        <v>165</v>
      </c>
      <c r="F46" s="504">
        <v>1609.92</v>
      </c>
      <c r="G46" s="505"/>
      <c r="H46" s="280" t="s">
        <v>151</v>
      </c>
      <c r="I46" s="281"/>
      <c r="J46" s="144">
        <v>600</v>
      </c>
      <c r="K46" s="282">
        <f>J46*N5</f>
        <v>61.623600000000003</v>
      </c>
      <c r="L46" s="282"/>
      <c r="M46" s="144">
        <v>1200</v>
      </c>
      <c r="N46" s="164">
        <f>K46*2</f>
        <v>123.24720000000001</v>
      </c>
    </row>
    <row r="47" spans="1:14">
      <c r="A47" s="506" t="s">
        <v>86</v>
      </c>
      <c r="B47" s="507"/>
      <c r="C47" s="507"/>
      <c r="D47" s="167" t="s">
        <v>89</v>
      </c>
      <c r="E47" s="168">
        <v>145</v>
      </c>
      <c r="F47" s="504">
        <v>1414.78</v>
      </c>
      <c r="G47" s="505"/>
      <c r="H47" s="280" t="s">
        <v>152</v>
      </c>
      <c r="I47" s="281"/>
      <c r="J47" s="144">
        <v>900</v>
      </c>
      <c r="K47" s="282">
        <f>N5*J47</f>
        <v>92.435400000000001</v>
      </c>
      <c r="L47" s="282"/>
      <c r="M47" s="144">
        <v>1800</v>
      </c>
      <c r="N47" s="164">
        <f t="shared" ref="N47:N54" si="0">K47*2</f>
        <v>184.8708</v>
      </c>
    </row>
    <row r="48" spans="1:14">
      <c r="A48" s="506" t="s">
        <v>87</v>
      </c>
      <c r="B48" s="507"/>
      <c r="C48" s="507"/>
      <c r="D48" s="167" t="s">
        <v>89</v>
      </c>
      <c r="E48" s="168">
        <v>85</v>
      </c>
      <c r="F48" s="504">
        <v>829.35</v>
      </c>
      <c r="G48" s="505"/>
      <c r="H48" s="280" t="s">
        <v>153</v>
      </c>
      <c r="I48" s="281"/>
      <c r="J48" s="144">
        <v>1200</v>
      </c>
      <c r="K48" s="282">
        <f>J48*N5</f>
        <v>123.24720000000001</v>
      </c>
      <c r="L48" s="282"/>
      <c r="M48" s="144">
        <v>2400</v>
      </c>
      <c r="N48" s="164">
        <f t="shared" si="0"/>
        <v>246.49440000000001</v>
      </c>
    </row>
    <row r="49" spans="1:14" ht="15.75" thickBot="1">
      <c r="A49" s="502" t="s">
        <v>88</v>
      </c>
      <c r="B49" s="503"/>
      <c r="C49" s="503"/>
      <c r="D49" s="169" t="s">
        <v>89</v>
      </c>
      <c r="E49" s="170">
        <v>55</v>
      </c>
      <c r="F49" s="504">
        <v>536.64</v>
      </c>
      <c r="G49" s="505"/>
      <c r="H49" s="280" t="s">
        <v>154</v>
      </c>
      <c r="I49" s="281"/>
      <c r="J49" s="144">
        <v>1500</v>
      </c>
      <c r="K49" s="282">
        <f>J49*N5</f>
        <v>154.059</v>
      </c>
      <c r="L49" s="282"/>
      <c r="M49" s="144">
        <v>3000</v>
      </c>
      <c r="N49" s="164">
        <f t="shared" si="0"/>
        <v>308.11799999999999</v>
      </c>
    </row>
    <row r="50" spans="1:14" ht="15.75" thickTop="1">
      <c r="A50" s="274" t="s">
        <v>90</v>
      </c>
      <c r="B50" s="275"/>
      <c r="C50" s="275"/>
      <c r="D50" s="312"/>
      <c r="E50" s="318" t="s">
        <v>237</v>
      </c>
      <c r="F50" s="319"/>
      <c r="G50" s="320"/>
      <c r="H50" s="280" t="s">
        <v>155</v>
      </c>
      <c r="I50" s="281"/>
      <c r="J50" s="144">
        <v>1800</v>
      </c>
      <c r="K50" s="282">
        <f>N5*J50</f>
        <v>184.8708</v>
      </c>
      <c r="L50" s="282"/>
      <c r="M50" s="144">
        <v>3600</v>
      </c>
      <c r="N50" s="164">
        <f t="shared" si="0"/>
        <v>369.74160000000001</v>
      </c>
    </row>
    <row r="51" spans="1:14">
      <c r="A51" s="313" t="s">
        <v>226</v>
      </c>
      <c r="B51" s="314"/>
      <c r="C51" s="493" t="s">
        <v>325</v>
      </c>
      <c r="D51" s="501"/>
      <c r="E51" s="216" t="s">
        <v>92</v>
      </c>
      <c r="F51" s="217"/>
      <c r="G51" s="148">
        <v>900</v>
      </c>
      <c r="H51" s="280" t="s">
        <v>156</v>
      </c>
      <c r="I51" s="281"/>
      <c r="J51" s="144">
        <v>2100</v>
      </c>
      <c r="K51" s="282">
        <f>N5*J51</f>
        <v>215.68260000000001</v>
      </c>
      <c r="L51" s="282"/>
      <c r="M51" s="144">
        <v>4200</v>
      </c>
      <c r="N51" s="164">
        <f t="shared" si="0"/>
        <v>431.36520000000002</v>
      </c>
    </row>
    <row r="52" spans="1:14">
      <c r="A52" s="317">
        <v>4092.53</v>
      </c>
      <c r="B52" s="292"/>
      <c r="C52" s="498">
        <v>4297</v>
      </c>
      <c r="D52" s="500"/>
      <c r="E52" s="216" t="s">
        <v>93</v>
      </c>
      <c r="F52" s="217"/>
      <c r="G52" s="148">
        <v>470</v>
      </c>
      <c r="H52" s="280" t="s">
        <v>157</v>
      </c>
      <c r="I52" s="281"/>
      <c r="J52" s="144">
        <v>2400</v>
      </c>
      <c r="K52" s="282">
        <f>J52*N5</f>
        <v>246.49440000000001</v>
      </c>
      <c r="L52" s="282"/>
      <c r="M52" s="144">
        <v>4900</v>
      </c>
      <c r="N52" s="164">
        <f t="shared" si="0"/>
        <v>492.98880000000003</v>
      </c>
    </row>
    <row r="53" spans="1:14" ht="15.75" thickBot="1">
      <c r="A53" s="39"/>
      <c r="B53" s="40"/>
      <c r="C53" s="41"/>
      <c r="D53" s="42"/>
      <c r="E53" s="214" t="s">
        <v>94</v>
      </c>
      <c r="F53" s="215"/>
      <c r="G53" s="70">
        <v>210</v>
      </c>
      <c r="H53" s="280" t="s">
        <v>158</v>
      </c>
      <c r="I53" s="281"/>
      <c r="J53" s="144">
        <v>2700</v>
      </c>
      <c r="K53" s="282">
        <f>J53*N5</f>
        <v>277.30619999999999</v>
      </c>
      <c r="L53" s="282"/>
      <c r="M53" s="144">
        <v>5400</v>
      </c>
      <c r="N53" s="164">
        <f t="shared" si="0"/>
        <v>554.61239999999998</v>
      </c>
    </row>
    <row r="54" spans="1:14" ht="16.5" thickTop="1" thickBot="1">
      <c r="A54" s="43"/>
      <c r="B54" s="321" t="s">
        <v>95</v>
      </c>
      <c r="C54" s="322"/>
      <c r="D54" s="322"/>
      <c r="E54" s="322"/>
      <c r="F54" s="322"/>
      <c r="G54" s="44"/>
      <c r="H54" s="264" t="s">
        <v>159</v>
      </c>
      <c r="I54" s="265"/>
      <c r="J54" s="137">
        <v>3000</v>
      </c>
      <c r="K54" s="283">
        <f>J54*N5</f>
        <v>308.11799999999999</v>
      </c>
      <c r="L54" s="283"/>
      <c r="M54" s="137">
        <v>6000</v>
      </c>
      <c r="N54" s="164">
        <f t="shared" si="0"/>
        <v>616.23599999999999</v>
      </c>
    </row>
    <row r="55" spans="1:14" ht="15.75" thickTop="1">
      <c r="A55" s="494" t="s">
        <v>96</v>
      </c>
      <c r="B55" s="495"/>
      <c r="C55" s="495" t="s">
        <v>97</v>
      </c>
      <c r="D55" s="495"/>
      <c r="E55" s="495" t="s">
        <v>98</v>
      </c>
      <c r="F55" s="495"/>
      <c r="G55" s="496"/>
      <c r="H55" s="45"/>
      <c r="I55" s="275" t="s">
        <v>137</v>
      </c>
      <c r="J55" s="275"/>
      <c r="K55" s="275"/>
      <c r="L55" s="275"/>
      <c r="M55" s="275"/>
      <c r="N55" s="37"/>
    </row>
    <row r="56" spans="1:14">
      <c r="A56" s="497">
        <v>1777.5</v>
      </c>
      <c r="B56" s="498"/>
      <c r="C56" s="498">
        <v>1404</v>
      </c>
      <c r="D56" s="498"/>
      <c r="E56" s="499" t="s">
        <v>327</v>
      </c>
      <c r="F56" s="499"/>
      <c r="G56" s="500"/>
      <c r="H56" s="355" t="s">
        <v>129</v>
      </c>
      <c r="I56" s="356"/>
      <c r="J56" s="356"/>
      <c r="K56" s="356"/>
      <c r="L56" s="356"/>
      <c r="M56" s="141" t="s">
        <v>33</v>
      </c>
      <c r="N56" s="142" t="s">
        <v>54</v>
      </c>
    </row>
    <row r="57" spans="1:14">
      <c r="A57" s="256">
        <v>1071</v>
      </c>
      <c r="B57" s="254"/>
      <c r="C57" s="254">
        <v>846</v>
      </c>
      <c r="D57" s="254"/>
      <c r="E57" s="257" t="s">
        <v>100</v>
      </c>
      <c r="F57" s="257"/>
      <c r="G57" s="258"/>
      <c r="H57" s="284" t="s">
        <v>138</v>
      </c>
      <c r="I57" s="294"/>
      <c r="J57" s="294"/>
      <c r="K57" s="294"/>
      <c r="L57" s="294"/>
      <c r="M57" s="144">
        <f>ROUND((N57*N5),2)</f>
        <v>718.94</v>
      </c>
      <c r="N57" s="150">
        <v>7000</v>
      </c>
    </row>
    <row r="58" spans="1:14">
      <c r="A58" s="256">
        <v>1134</v>
      </c>
      <c r="B58" s="254"/>
      <c r="C58" s="254">
        <v>891</v>
      </c>
      <c r="D58" s="254"/>
      <c r="E58" s="257" t="s">
        <v>101</v>
      </c>
      <c r="F58" s="257"/>
      <c r="G58" s="258"/>
      <c r="H58" s="284" t="s">
        <v>139</v>
      </c>
      <c r="I58" s="294"/>
      <c r="J58" s="294"/>
      <c r="K58" s="294"/>
      <c r="L58" s="294"/>
      <c r="M58" s="144">
        <f>ROUND((N58*N5),2)</f>
        <v>616.24</v>
      </c>
      <c r="N58" s="150">
        <v>6000</v>
      </c>
    </row>
    <row r="59" spans="1:14">
      <c r="A59" s="256">
        <v>1201.5</v>
      </c>
      <c r="B59" s="254"/>
      <c r="C59" s="254">
        <v>949.07</v>
      </c>
      <c r="D59" s="254"/>
      <c r="E59" s="257" t="s">
        <v>102</v>
      </c>
      <c r="F59" s="257"/>
      <c r="G59" s="258"/>
      <c r="H59" s="284" t="s">
        <v>140</v>
      </c>
      <c r="I59" s="294"/>
      <c r="J59" s="294"/>
      <c r="K59" s="294"/>
      <c r="L59" s="294"/>
      <c r="M59" s="144">
        <f>ROUND((N59*N5),2)</f>
        <v>462.18</v>
      </c>
      <c r="N59" s="150">
        <v>4500</v>
      </c>
    </row>
    <row r="60" spans="1:14">
      <c r="A60" s="256">
        <v>1273.5</v>
      </c>
      <c r="B60" s="254"/>
      <c r="C60" s="254">
        <v>1000.54</v>
      </c>
      <c r="D60" s="254"/>
      <c r="E60" s="257" t="s">
        <v>221</v>
      </c>
      <c r="F60" s="257"/>
      <c r="G60" s="258"/>
      <c r="H60" s="284" t="s">
        <v>141</v>
      </c>
      <c r="I60" s="294"/>
      <c r="J60" s="294"/>
      <c r="K60" s="294"/>
      <c r="L60" s="294"/>
      <c r="M60" s="144">
        <f>ROUND((N60*N5),2)</f>
        <v>205.41</v>
      </c>
      <c r="N60" s="150">
        <v>2000</v>
      </c>
    </row>
    <row r="61" spans="1:14" ht="15.75" thickBot="1">
      <c r="A61" s="329">
        <v>1647</v>
      </c>
      <c r="B61" s="255"/>
      <c r="C61" s="255">
        <v>1300.99</v>
      </c>
      <c r="D61" s="255"/>
      <c r="E61" s="259" t="s">
        <v>222</v>
      </c>
      <c r="F61" s="259"/>
      <c r="G61" s="260"/>
      <c r="H61" s="284" t="s">
        <v>142</v>
      </c>
      <c r="I61" s="294"/>
      <c r="J61" s="294"/>
      <c r="K61" s="294"/>
      <c r="L61" s="294"/>
      <c r="M61" s="144">
        <f>ROUND((N61*N5),2)</f>
        <v>205.41</v>
      </c>
      <c r="N61" s="150">
        <v>2000</v>
      </c>
    </row>
    <row r="62" spans="1:14" ht="16.5" thickTop="1" thickBot="1">
      <c r="A62" s="326" t="s">
        <v>103</v>
      </c>
      <c r="B62" s="327"/>
      <c r="C62" s="327"/>
      <c r="D62" s="328"/>
      <c r="E62" s="326" t="s">
        <v>16</v>
      </c>
      <c r="F62" s="327"/>
      <c r="G62" s="328"/>
      <c r="H62" s="295" t="s">
        <v>143</v>
      </c>
      <c r="I62" s="273"/>
      <c r="J62" s="273"/>
      <c r="K62" s="273"/>
      <c r="L62" s="273"/>
      <c r="M62" s="137">
        <f>ROUND((N62*N5),2)</f>
        <v>205.41</v>
      </c>
      <c r="N62" s="138">
        <v>2000</v>
      </c>
    </row>
    <row r="63" spans="1:14" ht="15.75" thickTop="1">
      <c r="A63" s="340" t="s">
        <v>104</v>
      </c>
      <c r="B63" s="341"/>
      <c r="C63" s="341"/>
      <c r="D63" s="342"/>
      <c r="E63" s="330" t="s">
        <v>105</v>
      </c>
      <c r="F63" s="331"/>
      <c r="G63" s="331"/>
      <c r="H63" s="45"/>
      <c r="I63" s="275" t="s">
        <v>136</v>
      </c>
      <c r="J63" s="275"/>
      <c r="K63" s="275"/>
      <c r="L63" s="275"/>
      <c r="M63" s="275"/>
      <c r="N63" s="37"/>
    </row>
    <row r="64" spans="1:14" ht="15.75" thickBot="1">
      <c r="A64" s="343" t="s">
        <v>226</v>
      </c>
      <c r="B64" s="315"/>
      <c r="C64" s="344" t="s">
        <v>283</v>
      </c>
      <c r="D64" s="345"/>
      <c r="E64" s="332" t="s">
        <v>334</v>
      </c>
      <c r="F64" s="333"/>
      <c r="G64" s="333"/>
      <c r="H64" s="46"/>
      <c r="I64" s="30"/>
      <c r="J64" s="30"/>
      <c r="K64" s="30"/>
      <c r="L64" s="30"/>
      <c r="M64" s="30"/>
      <c r="N64" s="47"/>
    </row>
    <row r="65" spans="1:14" ht="16.5" thickTop="1" thickBot="1">
      <c r="A65" s="492" t="s">
        <v>325</v>
      </c>
      <c r="B65" s="493"/>
      <c r="C65" s="346" t="s">
        <v>326</v>
      </c>
      <c r="D65" s="347"/>
      <c r="E65" s="334" t="s">
        <v>106</v>
      </c>
      <c r="F65" s="335"/>
      <c r="G65" s="335"/>
      <c r="H65" s="355" t="s">
        <v>129</v>
      </c>
      <c r="I65" s="356"/>
      <c r="J65" s="356"/>
      <c r="K65" s="356"/>
      <c r="L65" s="356"/>
      <c r="M65" s="141" t="s">
        <v>33</v>
      </c>
      <c r="N65" s="142" t="s">
        <v>54</v>
      </c>
    </row>
    <row r="66" spans="1:14" ht="16.5" thickTop="1" thickBot="1">
      <c r="A66" s="488" t="s">
        <v>282</v>
      </c>
      <c r="B66" s="489"/>
      <c r="C66" s="490" t="s">
        <v>323</v>
      </c>
      <c r="D66" s="491"/>
      <c r="E66" s="336" t="s">
        <v>339</v>
      </c>
      <c r="F66" s="337"/>
      <c r="G66" s="337"/>
      <c r="H66" s="284" t="s">
        <v>144</v>
      </c>
      <c r="I66" s="294"/>
      <c r="J66" s="294"/>
      <c r="K66" s="294"/>
      <c r="L66" s="294"/>
      <c r="M66" s="145">
        <v>1632.97</v>
      </c>
      <c r="N66" s="150">
        <v>17000</v>
      </c>
    </row>
    <row r="67" spans="1:14" ht="16.5" thickTop="1" thickBot="1">
      <c r="A67" s="486" t="s">
        <v>284</v>
      </c>
      <c r="B67" s="487"/>
      <c r="C67" s="158" t="s">
        <v>285</v>
      </c>
      <c r="D67" s="159" t="s">
        <v>324</v>
      </c>
      <c r="E67" s="264" t="s">
        <v>161</v>
      </c>
      <c r="F67" s="265"/>
      <c r="G67" s="266"/>
      <c r="H67" s="365" t="s">
        <v>139</v>
      </c>
      <c r="I67" s="366"/>
      <c r="J67" s="366"/>
      <c r="K67" s="366"/>
      <c r="L67" s="366"/>
      <c r="M67" s="145">
        <v>1440.87</v>
      </c>
      <c r="N67" s="150">
        <v>15000</v>
      </c>
    </row>
    <row r="68" spans="1:14" ht="15.75" thickTop="1">
      <c r="A68" s="477" t="s">
        <v>108</v>
      </c>
      <c r="B68" s="478"/>
      <c r="C68" s="479" t="s">
        <v>107</v>
      </c>
      <c r="D68" s="479"/>
      <c r="E68" s="479"/>
      <c r="F68" s="479"/>
      <c r="G68" s="480"/>
      <c r="H68" s="367" t="s">
        <v>140</v>
      </c>
      <c r="I68" s="366"/>
      <c r="J68" s="366"/>
      <c r="K68" s="366"/>
      <c r="L68" s="366"/>
      <c r="M68" s="145">
        <v>1104.67</v>
      </c>
      <c r="N68" s="150">
        <v>11500</v>
      </c>
    </row>
    <row r="69" spans="1:14">
      <c r="A69" s="481" t="s">
        <v>109</v>
      </c>
      <c r="B69" s="482"/>
      <c r="C69" s="483" t="s">
        <v>110</v>
      </c>
      <c r="D69" s="483"/>
      <c r="E69" s="484" t="s">
        <v>320</v>
      </c>
      <c r="F69" s="484"/>
      <c r="G69" s="485"/>
      <c r="H69" s="367" t="s">
        <v>141</v>
      </c>
      <c r="I69" s="366"/>
      <c r="J69" s="366"/>
      <c r="K69" s="366"/>
      <c r="L69" s="366"/>
      <c r="M69" s="145">
        <v>768.46</v>
      </c>
      <c r="N69" s="150">
        <v>8000</v>
      </c>
    </row>
    <row r="70" spans="1:14">
      <c r="A70" s="473" t="s">
        <v>321</v>
      </c>
      <c r="B70" s="474"/>
      <c r="C70" s="474" t="s">
        <v>111</v>
      </c>
      <c r="D70" s="474"/>
      <c r="E70" s="475">
        <v>1777.5</v>
      </c>
      <c r="F70" s="475"/>
      <c r="G70" s="476"/>
      <c r="H70" s="367" t="s">
        <v>142</v>
      </c>
      <c r="I70" s="366"/>
      <c r="J70" s="366"/>
      <c r="K70" s="366"/>
      <c r="L70" s="366"/>
      <c r="M70" s="145">
        <v>768.46</v>
      </c>
      <c r="N70" s="150">
        <v>8000</v>
      </c>
    </row>
    <row r="71" spans="1:14" ht="15.75" thickBot="1">
      <c r="A71" s="473" t="s">
        <v>322</v>
      </c>
      <c r="B71" s="474"/>
      <c r="C71" s="474" t="s">
        <v>111</v>
      </c>
      <c r="D71" s="474"/>
      <c r="E71" s="475">
        <v>13331.4</v>
      </c>
      <c r="F71" s="475"/>
      <c r="G71" s="476"/>
      <c r="H71" s="368" t="s">
        <v>143</v>
      </c>
      <c r="I71" s="369"/>
      <c r="J71" s="369"/>
      <c r="K71" s="369"/>
      <c r="L71" s="369"/>
      <c r="M71" s="146">
        <v>768.46</v>
      </c>
      <c r="N71" s="138">
        <v>8000</v>
      </c>
    </row>
    <row r="72" spans="1:14" ht="15.75" thickTop="1">
      <c r="A72" s="216"/>
      <c r="B72" s="217"/>
      <c r="C72" s="248" t="s">
        <v>110</v>
      </c>
      <c r="D72" s="248"/>
      <c r="E72" s="248" t="s">
        <v>115</v>
      </c>
      <c r="F72" s="248"/>
      <c r="G72" s="325"/>
      <c r="H72" s="45"/>
      <c r="I72" s="275" t="s">
        <v>128</v>
      </c>
      <c r="J72" s="275"/>
      <c r="K72" s="275"/>
      <c r="L72" s="275"/>
      <c r="M72" s="275"/>
      <c r="N72" s="37"/>
    </row>
    <row r="73" spans="1:14">
      <c r="A73" s="216" t="s">
        <v>116</v>
      </c>
      <c r="B73" s="217"/>
      <c r="C73" s="217" t="s">
        <v>111</v>
      </c>
      <c r="D73" s="217"/>
      <c r="E73" s="249">
        <v>1201.5</v>
      </c>
      <c r="F73" s="249"/>
      <c r="G73" s="250"/>
      <c r="H73" s="364" t="s">
        <v>302</v>
      </c>
      <c r="I73" s="281"/>
      <c r="J73" s="281"/>
      <c r="K73" s="281"/>
      <c r="L73" s="281"/>
      <c r="M73" s="281"/>
      <c r="N73" s="306"/>
    </row>
    <row r="74" spans="1:14">
      <c r="A74" s="216" t="s">
        <v>117</v>
      </c>
      <c r="B74" s="217"/>
      <c r="C74" s="217" t="s">
        <v>111</v>
      </c>
      <c r="D74" s="217"/>
      <c r="E74" s="249">
        <v>7809.9</v>
      </c>
      <c r="F74" s="249"/>
      <c r="G74" s="250"/>
      <c r="H74" s="355" t="s">
        <v>129</v>
      </c>
      <c r="I74" s="356"/>
      <c r="J74" s="356"/>
      <c r="K74" s="356"/>
      <c r="L74" s="356"/>
      <c r="M74" s="141" t="s">
        <v>33</v>
      </c>
      <c r="N74" s="142" t="s">
        <v>127</v>
      </c>
    </row>
    <row r="75" spans="1:14">
      <c r="A75" s="216"/>
      <c r="B75" s="217"/>
      <c r="C75" s="248" t="s">
        <v>110</v>
      </c>
      <c r="D75" s="248"/>
      <c r="E75" s="248" t="s">
        <v>118</v>
      </c>
      <c r="F75" s="248"/>
      <c r="G75" s="325"/>
      <c r="H75" s="284" t="s">
        <v>131</v>
      </c>
      <c r="I75" s="294"/>
      <c r="J75" s="294"/>
      <c r="K75" s="294"/>
      <c r="L75" s="294"/>
      <c r="M75" s="145">
        <v>975.71</v>
      </c>
      <c r="N75" s="150">
        <v>100</v>
      </c>
    </row>
    <row r="76" spans="1:14">
      <c r="A76" s="216" t="s">
        <v>119</v>
      </c>
      <c r="B76" s="217"/>
      <c r="C76" s="217" t="s">
        <v>111</v>
      </c>
      <c r="D76" s="217"/>
      <c r="E76" s="249">
        <v>1273.5</v>
      </c>
      <c r="F76" s="249"/>
      <c r="G76" s="250"/>
      <c r="H76" s="284" t="s">
        <v>130</v>
      </c>
      <c r="I76" s="294"/>
      <c r="J76" s="294"/>
      <c r="K76" s="294"/>
      <c r="L76" s="294"/>
      <c r="M76" s="166">
        <v>975.71</v>
      </c>
      <c r="N76" s="150">
        <v>100</v>
      </c>
    </row>
    <row r="77" spans="1:14">
      <c r="A77" s="216" t="s">
        <v>120</v>
      </c>
      <c r="B77" s="217"/>
      <c r="C77" s="217" t="s">
        <v>111</v>
      </c>
      <c r="D77" s="217"/>
      <c r="E77" s="249">
        <v>8277.9</v>
      </c>
      <c r="F77" s="249"/>
      <c r="G77" s="250"/>
      <c r="H77" s="284" t="s">
        <v>132</v>
      </c>
      <c r="I77" s="294"/>
      <c r="J77" s="294"/>
      <c r="K77" s="294"/>
      <c r="L77" s="294"/>
      <c r="M77" s="166">
        <v>975.71</v>
      </c>
      <c r="N77" s="150">
        <v>100</v>
      </c>
    </row>
    <row r="78" spans="1:14">
      <c r="A78" s="216"/>
      <c r="B78" s="217"/>
      <c r="C78" s="248" t="s">
        <v>110</v>
      </c>
      <c r="D78" s="248"/>
      <c r="E78" s="248" t="s">
        <v>216</v>
      </c>
      <c r="F78" s="248"/>
      <c r="G78" s="325"/>
      <c r="H78" s="284" t="s">
        <v>133</v>
      </c>
      <c r="I78" s="294"/>
      <c r="J78" s="294"/>
      <c r="K78" s="294"/>
      <c r="L78" s="294"/>
      <c r="M78" s="145">
        <v>1122.06</v>
      </c>
      <c r="N78" s="150">
        <v>115</v>
      </c>
    </row>
    <row r="79" spans="1:14">
      <c r="A79" s="216" t="s">
        <v>217</v>
      </c>
      <c r="B79" s="217"/>
      <c r="C79" s="217" t="s">
        <v>111</v>
      </c>
      <c r="D79" s="217"/>
      <c r="E79" s="249">
        <v>1647</v>
      </c>
      <c r="F79" s="249"/>
      <c r="G79" s="250"/>
      <c r="H79" s="284" t="s">
        <v>134</v>
      </c>
      <c r="I79" s="294"/>
      <c r="J79" s="294"/>
      <c r="K79" s="294"/>
      <c r="L79" s="294"/>
      <c r="M79" s="166">
        <v>1122.06</v>
      </c>
      <c r="N79" s="150">
        <v>115</v>
      </c>
    </row>
    <row r="80" spans="1:14" ht="15.75" thickBot="1">
      <c r="A80" s="214" t="s">
        <v>218</v>
      </c>
      <c r="B80" s="215"/>
      <c r="C80" s="215" t="s">
        <v>111</v>
      </c>
      <c r="D80" s="215"/>
      <c r="E80" s="251">
        <v>10705.5</v>
      </c>
      <c r="F80" s="251"/>
      <c r="G80" s="252"/>
      <c r="H80" s="272" t="s">
        <v>135</v>
      </c>
      <c r="I80" s="273"/>
      <c r="J80" s="273"/>
      <c r="K80" s="273"/>
      <c r="L80" s="273"/>
      <c r="M80" s="166">
        <v>1122.06</v>
      </c>
      <c r="N80" s="138">
        <v>115</v>
      </c>
    </row>
    <row r="81" spans="1:17" ht="15.75" thickTop="1">
      <c r="A81" s="16"/>
      <c r="B81" s="275" t="s">
        <v>121</v>
      </c>
      <c r="C81" s="275"/>
      <c r="D81" s="275"/>
      <c r="E81" s="275"/>
      <c r="F81" s="275"/>
      <c r="G81" s="17"/>
      <c r="H81" s="360" t="s">
        <v>303</v>
      </c>
      <c r="I81" s="361"/>
      <c r="J81" s="274" t="s">
        <v>126</v>
      </c>
      <c r="K81" s="275"/>
      <c r="L81" s="275"/>
      <c r="M81" s="471"/>
      <c r="N81" s="472"/>
    </row>
    <row r="82" spans="1:17">
      <c r="A82" s="357" t="s">
        <v>229</v>
      </c>
      <c r="B82" s="358"/>
      <c r="C82" s="358"/>
      <c r="D82" s="358"/>
      <c r="E82" s="358"/>
      <c r="F82" s="358"/>
      <c r="G82" s="359"/>
      <c r="H82" s="362" t="s">
        <v>178</v>
      </c>
      <c r="I82" s="363"/>
      <c r="J82" s="469" t="s">
        <v>295</v>
      </c>
      <c r="K82" s="470"/>
      <c r="L82" s="470"/>
      <c r="M82" s="247"/>
      <c r="N82" s="86" t="s">
        <v>127</v>
      </c>
      <c r="Q82" s="10"/>
    </row>
    <row r="83" spans="1:17">
      <c r="A83" s="357" t="s">
        <v>230</v>
      </c>
      <c r="B83" s="358"/>
      <c r="C83" s="358"/>
      <c r="D83" s="358"/>
      <c r="E83" s="358"/>
      <c r="F83" s="358"/>
      <c r="G83" s="359"/>
      <c r="H83" s="111" t="s">
        <v>179</v>
      </c>
      <c r="I83" s="112">
        <v>167.96600000000001</v>
      </c>
      <c r="J83" s="460" t="s">
        <v>287</v>
      </c>
      <c r="K83" s="467"/>
      <c r="L83" s="467"/>
      <c r="M83" s="467"/>
      <c r="N83" s="84">
        <v>0.15</v>
      </c>
    </row>
    <row r="84" spans="1:17" ht="15.75" thickBot="1">
      <c r="A84" s="261" t="s">
        <v>231</v>
      </c>
      <c r="B84" s="262"/>
      <c r="C84" s="262"/>
      <c r="D84" s="262"/>
      <c r="E84" s="262"/>
      <c r="F84" s="262"/>
      <c r="G84" s="263"/>
      <c r="H84" s="111" t="s">
        <v>180</v>
      </c>
      <c r="I84" s="113">
        <v>58555</v>
      </c>
      <c r="J84" s="460" t="s">
        <v>288</v>
      </c>
      <c r="K84" s="467"/>
      <c r="L84" s="467"/>
      <c r="M84" s="467"/>
      <c r="N84" s="84">
        <v>0.2</v>
      </c>
    </row>
    <row r="85" spans="1:17" ht="15.75" thickTop="1">
      <c r="A85" s="269" t="s">
        <v>319</v>
      </c>
      <c r="B85" s="270"/>
      <c r="C85" s="270"/>
      <c r="D85" s="270"/>
      <c r="E85" s="270"/>
      <c r="F85" s="270"/>
      <c r="G85" s="271"/>
      <c r="H85" s="111"/>
      <c r="I85" s="113">
        <v>19507</v>
      </c>
      <c r="J85" s="460" t="s">
        <v>289</v>
      </c>
      <c r="K85" s="467"/>
      <c r="L85" s="467"/>
      <c r="M85" s="467"/>
      <c r="N85" s="84">
        <v>0.27</v>
      </c>
    </row>
    <row r="86" spans="1:17" ht="15.75" thickBot="1">
      <c r="A86" s="208" t="s">
        <v>162</v>
      </c>
      <c r="B86" s="209"/>
      <c r="C86" s="209"/>
      <c r="D86" s="209"/>
      <c r="E86" s="209"/>
      <c r="F86" s="209"/>
      <c r="G86" s="210"/>
      <c r="H86" s="111" t="s">
        <v>181</v>
      </c>
      <c r="I86" s="113">
        <v>923721</v>
      </c>
      <c r="J86" s="463" t="s">
        <v>290</v>
      </c>
      <c r="K86" s="468"/>
      <c r="L86" s="468"/>
      <c r="M86" s="468"/>
      <c r="N86" s="85">
        <v>0.35</v>
      </c>
    </row>
    <row r="87" spans="1:17" ht="15.75" thickTop="1">
      <c r="A87" s="464" t="s">
        <v>332</v>
      </c>
      <c r="B87" s="465"/>
      <c r="C87" s="465"/>
      <c r="D87" s="465"/>
      <c r="E87" s="465"/>
      <c r="F87" s="465"/>
      <c r="G87" s="466"/>
      <c r="H87" s="111" t="s">
        <v>182</v>
      </c>
      <c r="I87" s="113">
        <v>7726990</v>
      </c>
      <c r="J87" s="274" t="s">
        <v>126</v>
      </c>
      <c r="K87" s="275"/>
      <c r="L87" s="275"/>
      <c r="M87" s="275"/>
      <c r="N87" s="312"/>
    </row>
    <row r="88" spans="1:17">
      <c r="A88" s="458" t="s">
        <v>297</v>
      </c>
      <c r="B88" s="459"/>
      <c r="C88" s="459"/>
      <c r="D88" s="459"/>
      <c r="E88" s="171">
        <v>48.25</v>
      </c>
      <c r="F88" s="171">
        <v>32.17</v>
      </c>
      <c r="G88" s="508">
        <v>16.079999999999998</v>
      </c>
      <c r="H88" s="111" t="s">
        <v>183</v>
      </c>
      <c r="I88" s="113">
        <v>100777</v>
      </c>
      <c r="J88" s="216" t="s">
        <v>296</v>
      </c>
      <c r="K88" s="217"/>
      <c r="L88" s="217"/>
      <c r="M88" s="217"/>
      <c r="N88" s="86" t="s">
        <v>127</v>
      </c>
    </row>
    <row r="89" spans="1:17">
      <c r="A89" s="458" t="s">
        <v>298</v>
      </c>
      <c r="B89" s="459"/>
      <c r="C89" s="459"/>
      <c r="D89" s="459"/>
      <c r="E89" s="171">
        <v>45</v>
      </c>
      <c r="F89" s="171">
        <v>30</v>
      </c>
      <c r="G89" s="508">
        <v>15</v>
      </c>
      <c r="H89" s="111" t="s">
        <v>186</v>
      </c>
      <c r="I89" s="113">
        <v>335944</v>
      </c>
      <c r="J89" s="460" t="s">
        <v>291</v>
      </c>
      <c r="K89" s="217"/>
      <c r="L89" s="217"/>
      <c r="M89" s="217"/>
      <c r="N89" s="84">
        <v>0.15</v>
      </c>
    </row>
    <row r="90" spans="1:17">
      <c r="A90" s="458" t="s">
        <v>299</v>
      </c>
      <c r="B90" s="459"/>
      <c r="C90" s="459"/>
      <c r="D90" s="459"/>
      <c r="E90" s="171">
        <v>42.25</v>
      </c>
      <c r="F90" s="171">
        <v>28.17</v>
      </c>
      <c r="G90" s="508">
        <v>14.08</v>
      </c>
      <c r="H90" s="111" t="s">
        <v>185</v>
      </c>
      <c r="I90" s="113">
        <v>531800</v>
      </c>
      <c r="J90" s="460" t="s">
        <v>292</v>
      </c>
      <c r="K90" s="217"/>
      <c r="L90" s="217"/>
      <c r="M90" s="217"/>
      <c r="N90" s="84">
        <v>0.2</v>
      </c>
    </row>
    <row r="91" spans="1:17">
      <c r="A91" s="458" t="s">
        <v>300</v>
      </c>
      <c r="B91" s="459"/>
      <c r="C91" s="459"/>
      <c r="D91" s="459"/>
      <c r="E91" s="171">
        <v>37.25</v>
      </c>
      <c r="F91" s="171">
        <v>24.83</v>
      </c>
      <c r="G91" s="508">
        <v>12.42</v>
      </c>
      <c r="H91" s="111" t="s">
        <v>184</v>
      </c>
      <c r="I91" s="113">
        <v>186445</v>
      </c>
      <c r="J91" s="460" t="s">
        <v>293</v>
      </c>
      <c r="K91" s="217"/>
      <c r="L91" s="217"/>
      <c r="M91" s="217"/>
      <c r="N91" s="84">
        <v>0.27</v>
      </c>
    </row>
    <row r="92" spans="1:17" ht="15.75" thickBot="1">
      <c r="A92" s="461" t="s">
        <v>301</v>
      </c>
      <c r="B92" s="462"/>
      <c r="C92" s="462"/>
      <c r="D92" s="462"/>
      <c r="E92" s="172">
        <v>36.25</v>
      </c>
      <c r="F92" s="172">
        <v>24.17</v>
      </c>
      <c r="G92" s="509">
        <v>12.08</v>
      </c>
      <c r="H92" s="109"/>
      <c r="I92" s="110"/>
      <c r="J92" s="463" t="s">
        <v>294</v>
      </c>
      <c r="K92" s="215"/>
      <c r="L92" s="215"/>
      <c r="M92" s="215"/>
      <c r="N92" s="85">
        <v>0.35</v>
      </c>
    </row>
    <row r="93" spans="1:17" ht="15.75" thickTop="1">
      <c r="A93" s="438" t="s">
        <v>188</v>
      </c>
      <c r="B93" s="439"/>
      <c r="C93" s="440"/>
      <c r="D93" s="173" t="s">
        <v>191</v>
      </c>
      <c r="E93" s="174" t="s">
        <v>193</v>
      </c>
      <c r="F93" s="175" t="s">
        <v>195</v>
      </c>
      <c r="G93" s="174" t="s">
        <v>197</v>
      </c>
      <c r="H93" s="176" t="s">
        <v>198</v>
      </c>
      <c r="I93" s="177" t="s">
        <v>199</v>
      </c>
      <c r="J93" s="178" t="s">
        <v>200</v>
      </c>
      <c r="K93" s="179" t="s">
        <v>201</v>
      </c>
      <c r="L93" s="180" t="s">
        <v>202</v>
      </c>
      <c r="M93" s="181" t="s">
        <v>203</v>
      </c>
      <c r="N93" s="182" t="s">
        <v>204</v>
      </c>
    </row>
    <row r="94" spans="1:17" ht="15.75" thickBot="1">
      <c r="A94" s="183" t="s">
        <v>189</v>
      </c>
      <c r="B94" s="441" t="s">
        <v>190</v>
      </c>
      <c r="C94" s="442"/>
      <c r="D94" s="184" t="s">
        <v>192</v>
      </c>
      <c r="E94" s="185" t="s">
        <v>194</v>
      </c>
      <c r="F94" s="184" t="s">
        <v>196</v>
      </c>
      <c r="G94" s="185" t="s">
        <v>196</v>
      </c>
      <c r="H94" s="186" t="s">
        <v>196</v>
      </c>
      <c r="I94" s="187" t="s">
        <v>194</v>
      </c>
      <c r="J94" s="188" t="s">
        <v>194</v>
      </c>
      <c r="K94" s="189" t="s">
        <v>194</v>
      </c>
      <c r="L94" s="188" t="s">
        <v>196</v>
      </c>
      <c r="M94" s="190" t="s">
        <v>304</v>
      </c>
      <c r="N94" s="191" t="s">
        <v>205</v>
      </c>
    </row>
    <row r="95" spans="1:17" ht="16.5" thickTop="1" thickBot="1">
      <c r="A95" s="218" t="s">
        <v>168</v>
      </c>
      <c r="B95" s="219"/>
      <c r="C95" s="220"/>
      <c r="D95" s="2" t="s">
        <v>169</v>
      </c>
      <c r="E95" s="2" t="s">
        <v>170</v>
      </c>
      <c r="F95" s="2" t="s">
        <v>171</v>
      </c>
      <c r="G95" s="3" t="s">
        <v>172</v>
      </c>
      <c r="H95" s="443"/>
      <c r="I95" s="444"/>
      <c r="J95" s="449"/>
      <c r="K95" s="450"/>
      <c r="L95" s="450"/>
      <c r="M95" s="450"/>
      <c r="N95" s="451"/>
    </row>
    <row r="96" spans="1:17">
      <c r="A96" s="221" t="s">
        <v>173</v>
      </c>
      <c r="B96" s="222"/>
      <c r="C96" s="223"/>
      <c r="D96" s="101">
        <v>1200</v>
      </c>
      <c r="E96" s="102">
        <v>900</v>
      </c>
      <c r="F96" s="102">
        <v>600</v>
      </c>
      <c r="G96" s="103">
        <v>300</v>
      </c>
      <c r="H96" s="445"/>
      <c r="I96" s="446"/>
      <c r="J96" s="452" t="s">
        <v>342</v>
      </c>
      <c r="K96" s="453"/>
      <c r="L96" s="453"/>
      <c r="M96" s="453"/>
      <c r="N96" s="454"/>
    </row>
    <row r="97" spans="1:14" ht="15.75" thickBot="1">
      <c r="A97" s="224" t="s">
        <v>174</v>
      </c>
      <c r="B97" s="225"/>
      <c r="C97" s="226"/>
      <c r="D97" s="104">
        <v>154.06</v>
      </c>
      <c r="E97" s="105">
        <v>92.44</v>
      </c>
      <c r="F97" s="105">
        <v>61.62</v>
      </c>
      <c r="G97" s="106">
        <v>30.81</v>
      </c>
      <c r="H97" s="445"/>
      <c r="I97" s="446"/>
      <c r="J97" s="455" t="s">
        <v>343</v>
      </c>
      <c r="K97" s="456"/>
      <c r="L97" s="456"/>
      <c r="M97" s="456"/>
      <c r="N97" s="457"/>
    </row>
    <row r="98" spans="1:14">
      <c r="A98" s="221" t="s">
        <v>175</v>
      </c>
      <c r="B98" s="222"/>
      <c r="C98" s="223"/>
      <c r="D98" s="101">
        <v>750</v>
      </c>
      <c r="E98" s="107">
        <v>750</v>
      </c>
      <c r="F98" s="107">
        <v>500</v>
      </c>
      <c r="G98" s="103">
        <v>250</v>
      </c>
      <c r="H98" s="445"/>
      <c r="I98" s="446"/>
      <c r="J98" s="426"/>
      <c r="K98" s="427"/>
      <c r="L98" s="427"/>
      <c r="M98" s="427"/>
      <c r="N98" s="428"/>
    </row>
    <row r="99" spans="1:14" ht="15.75" thickBot="1">
      <c r="A99" s="227" t="s">
        <v>176</v>
      </c>
      <c r="B99" s="228"/>
      <c r="C99" s="229"/>
      <c r="D99" s="108">
        <v>77.03</v>
      </c>
      <c r="E99" s="99">
        <v>77.03</v>
      </c>
      <c r="F99" s="99">
        <v>51.35</v>
      </c>
      <c r="G99" s="100">
        <v>25.68</v>
      </c>
      <c r="H99" s="447"/>
      <c r="I99" s="448"/>
      <c r="J99" s="198"/>
      <c r="K99" s="198"/>
      <c r="L99" s="198"/>
      <c r="M99" s="199"/>
      <c r="N99" s="200"/>
    </row>
    <row r="100" spans="1:14" ht="16.5" thickTop="1" thickBot="1">
      <c r="A100" s="429"/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1"/>
    </row>
    <row r="101" spans="1:14" ht="15.75" thickTop="1">
      <c r="A101" s="432" t="s">
        <v>315</v>
      </c>
      <c r="B101" s="433"/>
      <c r="C101" s="433"/>
      <c r="D101" s="433"/>
      <c r="E101" s="434"/>
      <c r="F101" s="435"/>
      <c r="G101" s="436" t="s">
        <v>313</v>
      </c>
      <c r="H101" s="434"/>
      <c r="I101" s="434"/>
      <c r="J101" s="434"/>
      <c r="K101" s="434"/>
      <c r="L101" s="435"/>
      <c r="M101" s="436" t="s">
        <v>314</v>
      </c>
      <c r="N101" s="437"/>
    </row>
    <row r="102" spans="1:14">
      <c r="A102" s="422" t="s">
        <v>247</v>
      </c>
      <c r="B102" s="423"/>
      <c r="C102" s="423"/>
      <c r="D102" s="424"/>
      <c r="E102" s="425" t="s">
        <v>316</v>
      </c>
      <c r="F102" s="411"/>
      <c r="G102" s="407" t="s">
        <v>260</v>
      </c>
      <c r="H102" s="408"/>
      <c r="I102" s="408"/>
      <c r="J102" s="409"/>
      <c r="K102" s="410" t="s">
        <v>305</v>
      </c>
      <c r="L102" s="411"/>
      <c r="M102" s="192"/>
      <c r="N102" s="193"/>
    </row>
    <row r="103" spans="1:14">
      <c r="A103" s="422" t="s">
        <v>248</v>
      </c>
      <c r="B103" s="423"/>
      <c r="C103" s="423"/>
      <c r="D103" s="424"/>
      <c r="E103" s="410" t="s">
        <v>317</v>
      </c>
      <c r="F103" s="411"/>
      <c r="G103" s="407"/>
      <c r="H103" s="408"/>
      <c r="I103" s="408"/>
      <c r="J103" s="409"/>
      <c r="K103" s="410"/>
      <c r="L103" s="411"/>
      <c r="M103" s="192"/>
      <c r="N103" s="193"/>
    </row>
    <row r="104" spans="1:14">
      <c r="A104" s="422" t="s">
        <v>249</v>
      </c>
      <c r="B104" s="423"/>
      <c r="C104" s="423"/>
      <c r="D104" s="424"/>
      <c r="E104" s="410" t="s">
        <v>318</v>
      </c>
      <c r="F104" s="411"/>
      <c r="G104" s="407" t="s">
        <v>259</v>
      </c>
      <c r="H104" s="408"/>
      <c r="I104" s="408"/>
      <c r="J104" s="409"/>
      <c r="K104" s="410" t="s">
        <v>306</v>
      </c>
      <c r="L104" s="411"/>
      <c r="M104" s="192" t="s">
        <v>271</v>
      </c>
      <c r="N104" s="193" t="s">
        <v>305</v>
      </c>
    </row>
    <row r="105" spans="1:14">
      <c r="A105" s="402" t="s">
        <v>243</v>
      </c>
      <c r="B105" s="403"/>
      <c r="C105" s="403"/>
      <c r="D105" s="404"/>
      <c r="E105" s="405" t="s">
        <v>317</v>
      </c>
      <c r="F105" s="406"/>
      <c r="G105" s="407" t="s">
        <v>262</v>
      </c>
      <c r="H105" s="408"/>
      <c r="I105" s="408"/>
      <c r="J105" s="409"/>
      <c r="K105" s="410" t="s">
        <v>307</v>
      </c>
      <c r="L105" s="411"/>
      <c r="M105" s="192" t="s">
        <v>272</v>
      </c>
      <c r="N105" s="193" t="s">
        <v>310</v>
      </c>
    </row>
    <row r="106" spans="1:14">
      <c r="A106" s="402" t="s">
        <v>254</v>
      </c>
      <c r="B106" s="403"/>
      <c r="C106" s="403"/>
      <c r="D106" s="404"/>
      <c r="E106" s="405" t="s">
        <v>328</v>
      </c>
      <c r="F106" s="406"/>
      <c r="G106" s="407" t="s">
        <v>264</v>
      </c>
      <c r="H106" s="408"/>
      <c r="I106" s="408"/>
      <c r="J106" s="409"/>
      <c r="K106" s="410" t="s">
        <v>308</v>
      </c>
      <c r="L106" s="411"/>
      <c r="M106" s="192" t="s">
        <v>273</v>
      </c>
      <c r="N106" s="193" t="s">
        <v>311</v>
      </c>
    </row>
    <row r="107" spans="1:14">
      <c r="A107" s="402" t="s">
        <v>255</v>
      </c>
      <c r="B107" s="403"/>
      <c r="C107" s="403"/>
      <c r="D107" s="404"/>
      <c r="E107" s="405" t="s">
        <v>329</v>
      </c>
      <c r="F107" s="406"/>
      <c r="G107" s="407" t="s">
        <v>265</v>
      </c>
      <c r="H107" s="408"/>
      <c r="I107" s="408"/>
      <c r="J107" s="409"/>
      <c r="K107" s="410" t="s">
        <v>309</v>
      </c>
      <c r="L107" s="411"/>
      <c r="M107" s="192" t="s">
        <v>274</v>
      </c>
      <c r="N107" s="193" t="s">
        <v>308</v>
      </c>
    </row>
    <row r="108" spans="1:14">
      <c r="A108" s="402" t="s">
        <v>256</v>
      </c>
      <c r="B108" s="403"/>
      <c r="C108" s="403"/>
      <c r="D108" s="404"/>
      <c r="E108" s="405" t="s">
        <v>330</v>
      </c>
      <c r="F108" s="406"/>
      <c r="G108" s="407" t="s">
        <v>266</v>
      </c>
      <c r="H108" s="408"/>
      <c r="I108" s="408"/>
      <c r="J108" s="409"/>
      <c r="K108" s="410" t="s">
        <v>309</v>
      </c>
      <c r="L108" s="411"/>
      <c r="M108" s="192" t="s">
        <v>275</v>
      </c>
      <c r="N108" s="193" t="s">
        <v>312</v>
      </c>
    </row>
    <row r="109" spans="1:14" ht="15.75" thickBot="1">
      <c r="A109" s="412" t="s">
        <v>257</v>
      </c>
      <c r="B109" s="413"/>
      <c r="C109" s="413"/>
      <c r="D109" s="414"/>
      <c r="E109" s="415" t="s">
        <v>331</v>
      </c>
      <c r="F109" s="416"/>
      <c r="G109" s="417" t="s">
        <v>267</v>
      </c>
      <c r="H109" s="418"/>
      <c r="I109" s="418"/>
      <c r="J109" s="419"/>
      <c r="K109" s="420" t="s">
        <v>309</v>
      </c>
      <c r="L109" s="421"/>
      <c r="M109" s="194" t="s">
        <v>276</v>
      </c>
      <c r="N109" s="195" t="s">
        <v>309</v>
      </c>
    </row>
    <row r="110" spans="1:14" ht="15.75" thickTop="1"/>
  </sheetData>
  <mergeCells count="282">
    <mergeCell ref="A2:N2"/>
    <mergeCell ref="C3:K3"/>
    <mergeCell ref="A5:A19"/>
    <mergeCell ref="B20:M20"/>
    <mergeCell ref="A21:G21"/>
    <mergeCell ref="H21:N21"/>
    <mergeCell ref="A25:D25"/>
    <mergeCell ref="F25:G25"/>
    <mergeCell ref="H25:K25"/>
    <mergeCell ref="A26:D26"/>
    <mergeCell ref="F26:G26"/>
    <mergeCell ref="H26:K26"/>
    <mergeCell ref="H22:I22"/>
    <mergeCell ref="A23:D23"/>
    <mergeCell ref="F23:G23"/>
    <mergeCell ref="H23:K23"/>
    <mergeCell ref="A24:D24"/>
    <mergeCell ref="F24:G24"/>
    <mergeCell ref="H24:K24"/>
    <mergeCell ref="A29:D29"/>
    <mergeCell ref="H29:K29"/>
    <mergeCell ref="A30:D30"/>
    <mergeCell ref="F30:G30"/>
    <mergeCell ref="H30:K30"/>
    <mergeCell ref="A31:D31"/>
    <mergeCell ref="F31:G31"/>
    <mergeCell ref="H31:K31"/>
    <mergeCell ref="A27:D27"/>
    <mergeCell ref="F27:G27"/>
    <mergeCell ref="H27:K27"/>
    <mergeCell ref="A28:D28"/>
    <mergeCell ref="F28:G28"/>
    <mergeCell ref="H28:K28"/>
    <mergeCell ref="A34:D34"/>
    <mergeCell ref="F34:G34"/>
    <mergeCell ref="H34:I34"/>
    <mergeCell ref="A35:G35"/>
    <mergeCell ref="H35:I35"/>
    <mergeCell ref="B36:C36"/>
    <mergeCell ref="H36:I36"/>
    <mergeCell ref="A32:D32"/>
    <mergeCell ref="F32:G32"/>
    <mergeCell ref="H32:N32"/>
    <mergeCell ref="A33:D33"/>
    <mergeCell ref="F33:G33"/>
    <mergeCell ref="I33:M33"/>
    <mergeCell ref="A39:D39"/>
    <mergeCell ref="H39:I39"/>
    <mergeCell ref="A40:D40"/>
    <mergeCell ref="H40:I40"/>
    <mergeCell ref="A41:D41"/>
    <mergeCell ref="H41:I41"/>
    <mergeCell ref="A37:D37"/>
    <mergeCell ref="E37:F37"/>
    <mergeCell ref="H37:I37"/>
    <mergeCell ref="A38:D38"/>
    <mergeCell ref="E38:F38"/>
    <mergeCell ref="H38:I38"/>
    <mergeCell ref="A45:C45"/>
    <mergeCell ref="F45:G45"/>
    <mergeCell ref="H45:I45"/>
    <mergeCell ref="K45:L45"/>
    <mergeCell ref="A46:C46"/>
    <mergeCell ref="F46:G46"/>
    <mergeCell ref="H46:I46"/>
    <mergeCell ref="K46:L46"/>
    <mergeCell ref="A42:D42"/>
    <mergeCell ref="H42:I42"/>
    <mergeCell ref="B43:F43"/>
    <mergeCell ref="H43:N43"/>
    <mergeCell ref="B44:C44"/>
    <mergeCell ref="D44:E44"/>
    <mergeCell ref="F44:G44"/>
    <mergeCell ref="H44:I44"/>
    <mergeCell ref="K44:L44"/>
    <mergeCell ref="A49:C49"/>
    <mergeCell ref="F49:G49"/>
    <mergeCell ref="H49:I49"/>
    <mergeCell ref="K49:L49"/>
    <mergeCell ref="A50:D50"/>
    <mergeCell ref="E50:G50"/>
    <mergeCell ref="H50:I50"/>
    <mergeCell ref="K50:L50"/>
    <mergeCell ref="A47:C47"/>
    <mergeCell ref="F47:G47"/>
    <mergeCell ref="H47:I47"/>
    <mergeCell ref="K47:L47"/>
    <mergeCell ref="A48:C48"/>
    <mergeCell ref="F48:G48"/>
    <mergeCell ref="H48:I48"/>
    <mergeCell ref="K48:L48"/>
    <mergeCell ref="E53:F53"/>
    <mergeCell ref="H53:I53"/>
    <mergeCell ref="K53:L53"/>
    <mergeCell ref="B54:F54"/>
    <mergeCell ref="H54:I54"/>
    <mergeCell ref="K54:L54"/>
    <mergeCell ref="A51:B51"/>
    <mergeCell ref="C51:D51"/>
    <mergeCell ref="E51:F51"/>
    <mergeCell ref="H51:I51"/>
    <mergeCell ref="K51:L51"/>
    <mergeCell ref="A52:B52"/>
    <mergeCell ref="C52:D52"/>
    <mergeCell ref="E52:F52"/>
    <mergeCell ref="H52:I52"/>
    <mergeCell ref="K52:L52"/>
    <mergeCell ref="A57:B57"/>
    <mergeCell ref="C57:D57"/>
    <mergeCell ref="E57:G57"/>
    <mergeCell ref="H57:L57"/>
    <mergeCell ref="A58:B58"/>
    <mergeCell ref="C58:D58"/>
    <mergeCell ref="E58:G58"/>
    <mergeCell ref="H58:L58"/>
    <mergeCell ref="A55:B55"/>
    <mergeCell ref="C55:D55"/>
    <mergeCell ref="E55:G55"/>
    <mergeCell ref="I55:M55"/>
    <mergeCell ref="A56:B56"/>
    <mergeCell ref="C56:D56"/>
    <mergeCell ref="E56:G56"/>
    <mergeCell ref="H56:L56"/>
    <mergeCell ref="A61:B61"/>
    <mergeCell ref="C61:D61"/>
    <mergeCell ref="E61:G61"/>
    <mergeCell ref="H61:L61"/>
    <mergeCell ref="A62:D62"/>
    <mergeCell ref="E62:G62"/>
    <mergeCell ref="H62:L62"/>
    <mergeCell ref="A59:B59"/>
    <mergeCell ref="C59:D59"/>
    <mergeCell ref="E59:G59"/>
    <mergeCell ref="H59:L59"/>
    <mergeCell ref="A60:B60"/>
    <mergeCell ref="C60:D60"/>
    <mergeCell ref="E60:G60"/>
    <mergeCell ref="H60:L60"/>
    <mergeCell ref="E65:G65"/>
    <mergeCell ref="H65:L65"/>
    <mergeCell ref="A66:B66"/>
    <mergeCell ref="C66:D66"/>
    <mergeCell ref="E66:G66"/>
    <mergeCell ref="H66:L66"/>
    <mergeCell ref="A63:D63"/>
    <mergeCell ref="E63:G63"/>
    <mergeCell ref="I63:M63"/>
    <mergeCell ref="A64:B64"/>
    <mergeCell ref="C64:D64"/>
    <mergeCell ref="E64:G64"/>
    <mergeCell ref="A65:B65"/>
    <mergeCell ref="C65:D65"/>
    <mergeCell ref="E67:G67"/>
    <mergeCell ref="H67:L67"/>
    <mergeCell ref="A68:B68"/>
    <mergeCell ref="C68:G68"/>
    <mergeCell ref="H68:L68"/>
    <mergeCell ref="A69:B69"/>
    <mergeCell ref="C69:D69"/>
    <mergeCell ref="E69:G69"/>
    <mergeCell ref="H69:L69"/>
    <mergeCell ref="A67:B67"/>
    <mergeCell ref="A72:B72"/>
    <mergeCell ref="C72:D72"/>
    <mergeCell ref="E72:G72"/>
    <mergeCell ref="I72:M72"/>
    <mergeCell ref="A73:B73"/>
    <mergeCell ref="C73:D73"/>
    <mergeCell ref="E73:G73"/>
    <mergeCell ref="H73:N73"/>
    <mergeCell ref="A70:B70"/>
    <mergeCell ref="C70:D70"/>
    <mergeCell ref="E70:G70"/>
    <mergeCell ref="H70:L70"/>
    <mergeCell ref="A71:B71"/>
    <mergeCell ref="C71:D71"/>
    <mergeCell ref="E71:G71"/>
    <mergeCell ref="H71:L71"/>
    <mergeCell ref="A76:B76"/>
    <mergeCell ref="C76:D76"/>
    <mergeCell ref="E76:G76"/>
    <mergeCell ref="H76:L76"/>
    <mergeCell ref="A77:B77"/>
    <mergeCell ref="C77:D77"/>
    <mergeCell ref="E77:G77"/>
    <mergeCell ref="H77:L77"/>
    <mergeCell ref="A74:B74"/>
    <mergeCell ref="C74:D74"/>
    <mergeCell ref="E74:G74"/>
    <mergeCell ref="H74:L74"/>
    <mergeCell ref="A75:B75"/>
    <mergeCell ref="C75:D75"/>
    <mergeCell ref="E75:G75"/>
    <mergeCell ref="H75:L75"/>
    <mergeCell ref="J81:N81"/>
    <mergeCell ref="A80:B80"/>
    <mergeCell ref="C80:D80"/>
    <mergeCell ref="E80:G80"/>
    <mergeCell ref="H80:L80"/>
    <mergeCell ref="B81:F81"/>
    <mergeCell ref="H81:I81"/>
    <mergeCell ref="A78:B78"/>
    <mergeCell ref="C78:D78"/>
    <mergeCell ref="E78:G78"/>
    <mergeCell ref="H78:L78"/>
    <mergeCell ref="A79:B79"/>
    <mergeCell ref="C79:D79"/>
    <mergeCell ref="E79:G79"/>
    <mergeCell ref="H79:L79"/>
    <mergeCell ref="A84:G84"/>
    <mergeCell ref="J84:M84"/>
    <mergeCell ref="A85:G85"/>
    <mergeCell ref="J85:M85"/>
    <mergeCell ref="A86:G86"/>
    <mergeCell ref="J86:M86"/>
    <mergeCell ref="A82:G82"/>
    <mergeCell ref="H82:I82"/>
    <mergeCell ref="A83:G83"/>
    <mergeCell ref="J83:M83"/>
    <mergeCell ref="J82:M82"/>
    <mergeCell ref="A90:D90"/>
    <mergeCell ref="J90:M90"/>
    <mergeCell ref="A91:D91"/>
    <mergeCell ref="J91:M91"/>
    <mergeCell ref="A92:D92"/>
    <mergeCell ref="J92:M92"/>
    <mergeCell ref="A87:G87"/>
    <mergeCell ref="J87:N87"/>
    <mergeCell ref="A88:D88"/>
    <mergeCell ref="J88:M88"/>
    <mergeCell ref="A89:D89"/>
    <mergeCell ref="J89:M89"/>
    <mergeCell ref="J98:N98"/>
    <mergeCell ref="A99:C99"/>
    <mergeCell ref="A100:N100"/>
    <mergeCell ref="A101:F101"/>
    <mergeCell ref="G101:L101"/>
    <mergeCell ref="M101:N101"/>
    <mergeCell ref="A93:C93"/>
    <mergeCell ref="B94:C94"/>
    <mergeCell ref="A95:C95"/>
    <mergeCell ref="H95:I99"/>
    <mergeCell ref="J95:N95"/>
    <mergeCell ref="A96:C96"/>
    <mergeCell ref="J96:N96"/>
    <mergeCell ref="A97:C97"/>
    <mergeCell ref="J97:N97"/>
    <mergeCell ref="A98:C98"/>
    <mergeCell ref="G105:J105"/>
    <mergeCell ref="K105:L105"/>
    <mergeCell ref="A102:D102"/>
    <mergeCell ref="E102:F102"/>
    <mergeCell ref="G102:J102"/>
    <mergeCell ref="K102:L102"/>
    <mergeCell ref="A103:D103"/>
    <mergeCell ref="E103:F103"/>
    <mergeCell ref="G103:J103"/>
    <mergeCell ref="K103:L103"/>
    <mergeCell ref="A1:B1"/>
    <mergeCell ref="C1:D1"/>
    <mergeCell ref="A108:D108"/>
    <mergeCell ref="E108:F108"/>
    <mergeCell ref="G108:J108"/>
    <mergeCell ref="K108:L108"/>
    <mergeCell ref="A109:D109"/>
    <mergeCell ref="E109:F109"/>
    <mergeCell ref="G109:J109"/>
    <mergeCell ref="K109:L109"/>
    <mergeCell ref="A106:D106"/>
    <mergeCell ref="E106:F106"/>
    <mergeCell ref="G106:J106"/>
    <mergeCell ref="K106:L106"/>
    <mergeCell ref="A107:D107"/>
    <mergeCell ref="E107:F107"/>
    <mergeCell ref="G107:J107"/>
    <mergeCell ref="K107:L107"/>
    <mergeCell ref="A104:D104"/>
    <mergeCell ref="E104:F104"/>
    <mergeCell ref="G104:J104"/>
    <mergeCell ref="K104:L104"/>
    <mergeCell ref="A105:D105"/>
    <mergeCell ref="E105:F105"/>
  </mergeCells>
  <printOptions verticalCentered="1"/>
  <pageMargins left="0.9055118110236221" right="0.11811023622047245" top="0" bottom="0" header="0.31496062992125984" footer="0.31496062992125984"/>
  <pageSetup paperSize="9" scale="46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2017-10-27T10:44:03Z</dcterms:modified>
</cp:coreProperties>
</file>